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olors1.xml" ContentType="application/vnd.ms-office.chartcolorsty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worksheets/sheet4.xml" ContentType="application/vnd.openxmlformats-officedocument.spreadsheetml.worksheet+xml"/>
  <Override PartName="/xl/comments1.xml" ContentType="application/vnd.openxmlformats-officedocument.spreadsheetml.comments+xml"/>
  <Override PartName="/xl/comments3.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ontariogov-my.sharepoint.com/personal/john_molenhuis_ontario_ca/Documents/Documents/Data/Analysis Tools/AnalyzerTools/english_calcs/"/>
    </mc:Choice>
  </mc:AlternateContent>
  <xr:revisionPtr revIDLastSave="0" documentId="8_{2A3782BB-B90A-4DA7-BA3F-16A8E1D5BD86}" xr6:coauthVersionLast="47" xr6:coauthVersionMax="47" xr10:uidLastSave="{00000000-0000-0000-0000-000000000000}"/>
  <bookViews>
    <workbookView xWindow="-103" yWindow="-103" windowWidth="22149" windowHeight="11949" xr2:uid="{00000000-000D-0000-FFFF-FFFF00000000}"/>
  </bookViews>
  <sheets>
    <sheet name="Notes" sheetId="8" r:id="rId1"/>
    <sheet name="CashFlow" sheetId="1" r:id="rId2"/>
    <sheet name="CashFlowChart" sheetId="11" r:id="rId3"/>
    <sheet name="Ratios" sheetId="4" r:id="rId4"/>
    <sheet name="IncomeStatement" sheetId="2" r:id="rId5"/>
    <sheet name="LoanCalculator" sheetId="9" r:id="rId6"/>
  </sheets>
  <definedNames>
    <definedName name="_xlnm.Print_Area" localSheetId="1">CashFlow!$A$1:$P$61</definedName>
    <definedName name="_xlnm.Print_Area" localSheetId="4">IncomeStatement!$A$1:$B$50</definedName>
    <definedName name="_xlnm.Print_Area" localSheetId="5">LoanCalculator!$A$3:$AI$47</definedName>
    <definedName name="_xlnm.Print_Area" localSheetId="0">Notes!$A$2:$A$14</definedName>
    <definedName name="_xlnm.Print_Area" localSheetId="3">Ratios!$A$1:$G$39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2" l="1"/>
  <c r="B13" i="2"/>
  <c r="D27" i="4"/>
  <c r="B37" i="2" s="1"/>
  <c r="D19" i="4"/>
  <c r="D20" i="4"/>
  <c r="D21" i="4"/>
  <c r="D18" i="4"/>
  <c r="C28" i="4"/>
  <c r="C22" i="4"/>
  <c r="D58" i="1" l="1"/>
  <c r="D59" i="1" s="1"/>
  <c r="C50" i="1" l="1"/>
  <c r="C42" i="1" l="1"/>
  <c r="C51" i="1" s="1"/>
  <c r="C55" i="1" s="1"/>
  <c r="C19" i="1"/>
  <c r="C56" i="1" s="1"/>
  <c r="P46" i="1"/>
  <c r="P47" i="1"/>
  <c r="P48" i="1"/>
  <c r="P49" i="1"/>
  <c r="P33" i="1"/>
  <c r="P34" i="1"/>
  <c r="P35" i="1"/>
  <c r="P36" i="1"/>
  <c r="P37" i="1"/>
  <c r="P7" i="1" l="1"/>
  <c r="P8" i="1"/>
  <c r="B5" i="2" s="1"/>
  <c r="P9" i="1"/>
  <c r="B6" i="2" s="1"/>
  <c r="P10" i="1"/>
  <c r="B7" i="2" s="1"/>
  <c r="B22" i="4"/>
  <c r="A2" i="4"/>
  <c r="A5" i="2"/>
  <c r="A6" i="2"/>
  <c r="A7" i="2"/>
  <c r="A8" i="2"/>
  <c r="A9" i="2"/>
  <c r="A10" i="2"/>
  <c r="A11" i="2"/>
  <c r="A12" i="2"/>
  <c r="A4" i="2"/>
  <c r="B28" i="2"/>
  <c r="B29" i="2"/>
  <c r="B30" i="2"/>
  <c r="B31" i="2"/>
  <c r="B32" i="2"/>
  <c r="B42" i="2"/>
  <c r="A19" i="2"/>
  <c r="A20" i="2"/>
  <c r="A21" i="2"/>
  <c r="A22" i="2"/>
  <c r="A23" i="2"/>
  <c r="A24" i="2"/>
  <c r="A25" i="2"/>
  <c r="A26" i="2"/>
  <c r="A27" i="2"/>
  <c r="A28" i="2"/>
  <c r="A29" i="2"/>
  <c r="A30" i="2"/>
  <c r="A31" i="2"/>
  <c r="A32" i="2"/>
  <c r="A42" i="2"/>
  <c r="A33" i="2"/>
  <c r="A34" i="2"/>
  <c r="A35" i="2"/>
  <c r="A36" i="2"/>
  <c r="B4" i="2" l="1"/>
  <c r="B32" i="4"/>
  <c r="B39" i="4" s="1"/>
  <c r="D10" i="4" s="1"/>
  <c r="B1" i="2"/>
  <c r="B2" i="2"/>
  <c r="AB17" i="9" l="1"/>
  <c r="AB19" i="9" s="1"/>
  <c r="AE12" i="9"/>
  <c r="AD12" i="9"/>
  <c r="AD13" i="9" s="1"/>
  <c r="AD14" i="9" s="1"/>
  <c r="AD15" i="9" s="1"/>
  <c r="AD16" i="9" s="1"/>
  <c r="AD17" i="9" s="1"/>
  <c r="AD18" i="9" s="1"/>
  <c r="AD19" i="9" s="1"/>
  <c r="AD20" i="9" s="1"/>
  <c r="AD21" i="9" s="1"/>
  <c r="AD22" i="9" s="1"/>
  <c r="AD23" i="9" s="1"/>
  <c r="AD24" i="9" s="1"/>
  <c r="AD25" i="9" s="1"/>
  <c r="AD26" i="9" s="1"/>
  <c r="AD27" i="9" s="1"/>
  <c r="AD28" i="9" s="1"/>
  <c r="AD29" i="9" s="1"/>
  <c r="AD30" i="9" s="1"/>
  <c r="AD31" i="9" s="1"/>
  <c r="AD32" i="9" s="1"/>
  <c r="AD33" i="9" s="1"/>
  <c r="AD34" i="9" s="1"/>
  <c r="AD35" i="9" s="1"/>
  <c r="AD36" i="9" s="1"/>
  <c r="AD37" i="9" s="1"/>
  <c r="AD38" i="9" s="1"/>
  <c r="AD39" i="9" s="1"/>
  <c r="AD40" i="9" s="1"/>
  <c r="AD41" i="9" s="1"/>
  <c r="AD42" i="9" s="1"/>
  <c r="AD43" i="9" s="1"/>
  <c r="AD44" i="9" s="1"/>
  <c r="AD45" i="9" s="1"/>
  <c r="AD46" i="9" s="1"/>
  <c r="AD47" i="9" s="1"/>
  <c r="AD48" i="9" s="1"/>
  <c r="AD49" i="9" s="1"/>
  <c r="AD50" i="9" s="1"/>
  <c r="AD51" i="9" s="1"/>
  <c r="AD52" i="9" s="1"/>
  <c r="AD53" i="9" s="1"/>
  <c r="AD54" i="9" s="1"/>
  <c r="AD55" i="9" s="1"/>
  <c r="AD56" i="9" s="1"/>
  <c r="AD57" i="9" s="1"/>
  <c r="AD58" i="9" s="1"/>
  <c r="AD59" i="9" s="1"/>
  <c r="AD60" i="9" s="1"/>
  <c r="AD61" i="9" s="1"/>
  <c r="AD62" i="9" s="1"/>
  <c r="AD63" i="9" s="1"/>
  <c r="AD64" i="9" s="1"/>
  <c r="AD65" i="9" s="1"/>
  <c r="AD66" i="9" s="1"/>
  <c r="AD67" i="9" s="1"/>
  <c r="AD68" i="9" s="1"/>
  <c r="AD69" i="9" s="1"/>
  <c r="AD70" i="9" s="1"/>
  <c r="AD71" i="9" s="1"/>
  <c r="AD72" i="9" s="1"/>
  <c r="AD73" i="9" s="1"/>
  <c r="AD74" i="9" s="1"/>
  <c r="AD75" i="9" s="1"/>
  <c r="AD76" i="9" s="1"/>
  <c r="AD77" i="9" s="1"/>
  <c r="AD78" i="9" s="1"/>
  <c r="AD79" i="9" s="1"/>
  <c r="AD80" i="9" s="1"/>
  <c r="AD81" i="9" s="1"/>
  <c r="AD82" i="9" s="1"/>
  <c r="AD83" i="9" s="1"/>
  <c r="AD84" i="9" s="1"/>
  <c r="AD85" i="9" s="1"/>
  <c r="AD86" i="9" s="1"/>
  <c r="AD87" i="9" s="1"/>
  <c r="AD88" i="9" s="1"/>
  <c r="AD89" i="9" s="1"/>
  <c r="AD90" i="9" s="1"/>
  <c r="AD91" i="9" s="1"/>
  <c r="AD92" i="9" s="1"/>
  <c r="AD93" i="9" s="1"/>
  <c r="AD94" i="9" s="1"/>
  <c r="AD95" i="9" s="1"/>
  <c r="AD96" i="9" s="1"/>
  <c r="AD97" i="9" s="1"/>
  <c r="AD98" i="9" s="1"/>
  <c r="AD99" i="9" s="1"/>
  <c r="AD100" i="9" s="1"/>
  <c r="AD101" i="9" s="1"/>
  <c r="AD102" i="9" s="1"/>
  <c r="AD103" i="9" s="1"/>
  <c r="AD104" i="9" s="1"/>
  <c r="AD105" i="9" s="1"/>
  <c r="AD106" i="9" s="1"/>
  <c r="AD107" i="9" s="1"/>
  <c r="AD108" i="9" s="1"/>
  <c r="AD109" i="9" s="1"/>
  <c r="AD110" i="9" s="1"/>
  <c r="AD111" i="9" s="1"/>
  <c r="AD112" i="9" s="1"/>
  <c r="AD113" i="9" s="1"/>
  <c r="AD114" i="9" s="1"/>
  <c r="AD115" i="9" s="1"/>
  <c r="AD116" i="9" s="1"/>
  <c r="AD117" i="9" s="1"/>
  <c r="AD118" i="9" s="1"/>
  <c r="AD119" i="9" s="1"/>
  <c r="AD120" i="9" s="1"/>
  <c r="AD121" i="9" s="1"/>
  <c r="AD122" i="9" s="1"/>
  <c r="AD123" i="9" s="1"/>
  <c r="AD124" i="9" s="1"/>
  <c r="AD125" i="9" s="1"/>
  <c r="AD126" i="9" s="1"/>
  <c r="AD127" i="9" s="1"/>
  <c r="AD128" i="9" s="1"/>
  <c r="AD129" i="9" s="1"/>
  <c r="AD130" i="9" s="1"/>
  <c r="AD131" i="9" s="1"/>
  <c r="AD132" i="9" s="1"/>
  <c r="AD133" i="9" s="1"/>
  <c r="AD134" i="9" s="1"/>
  <c r="AD135" i="9" s="1"/>
  <c r="AD136" i="9" s="1"/>
  <c r="AD137" i="9" s="1"/>
  <c r="AD138" i="9" s="1"/>
  <c r="AD139" i="9" s="1"/>
  <c r="AD140" i="9" s="1"/>
  <c r="AD141" i="9" s="1"/>
  <c r="AD142" i="9" s="1"/>
  <c r="AD143" i="9" s="1"/>
  <c r="AD144" i="9" s="1"/>
  <c r="AD145" i="9" s="1"/>
  <c r="AD146" i="9" s="1"/>
  <c r="AD147" i="9" s="1"/>
  <c r="AD148" i="9" s="1"/>
  <c r="AD149" i="9" s="1"/>
  <c r="AD150" i="9" s="1"/>
  <c r="AD151" i="9" s="1"/>
  <c r="AD152" i="9" s="1"/>
  <c r="AD153" i="9" s="1"/>
  <c r="AD154" i="9" s="1"/>
  <c r="AD155" i="9" s="1"/>
  <c r="AD156" i="9" s="1"/>
  <c r="AD157" i="9" s="1"/>
  <c r="AD158" i="9" s="1"/>
  <c r="AD159" i="9" s="1"/>
  <c r="AD160" i="9" s="1"/>
  <c r="AD161" i="9" s="1"/>
  <c r="AD162" i="9" s="1"/>
  <c r="AD163" i="9" s="1"/>
  <c r="AD164" i="9" s="1"/>
  <c r="AD165" i="9" s="1"/>
  <c r="AD166" i="9" s="1"/>
  <c r="AD167" i="9" s="1"/>
  <c r="AD168" i="9" s="1"/>
  <c r="AD169" i="9" s="1"/>
  <c r="AD170" i="9" s="1"/>
  <c r="AD171" i="9" s="1"/>
  <c r="AD172" i="9" s="1"/>
  <c r="AD173" i="9" s="1"/>
  <c r="AD174" i="9" s="1"/>
  <c r="AD175" i="9" s="1"/>
  <c r="AD176" i="9" s="1"/>
  <c r="AD177" i="9" s="1"/>
  <c r="AD178" i="9" s="1"/>
  <c r="AD179" i="9" s="1"/>
  <c r="AD180" i="9" s="1"/>
  <c r="AD181" i="9" s="1"/>
  <c r="AD182" i="9" s="1"/>
  <c r="AD183" i="9" s="1"/>
  <c r="AD184" i="9" s="1"/>
  <c r="AD185" i="9" s="1"/>
  <c r="AD186" i="9" s="1"/>
  <c r="AD187" i="9" s="1"/>
  <c r="AD188" i="9" s="1"/>
  <c r="AD189" i="9" s="1"/>
  <c r="AD190" i="9" s="1"/>
  <c r="AD191" i="9" s="1"/>
  <c r="AD192" i="9" s="1"/>
  <c r="AD193" i="9" s="1"/>
  <c r="AD194" i="9" s="1"/>
  <c r="AD195" i="9" s="1"/>
  <c r="AD196" i="9" s="1"/>
  <c r="AD197" i="9" s="1"/>
  <c r="AD198" i="9" s="1"/>
  <c r="AD199" i="9" s="1"/>
  <c r="AD200" i="9" s="1"/>
  <c r="AD201" i="9" s="1"/>
  <c r="AD202" i="9" s="1"/>
  <c r="AD203" i="9" s="1"/>
  <c r="AD204" i="9" s="1"/>
  <c r="AD205" i="9" s="1"/>
  <c r="AD206" i="9" s="1"/>
  <c r="AD207" i="9" s="1"/>
  <c r="AD208" i="9" s="1"/>
  <c r="AD209" i="9" s="1"/>
  <c r="AD210" i="9" s="1"/>
  <c r="AD211" i="9" s="1"/>
  <c r="AD212" i="9" s="1"/>
  <c r="AD213" i="9" s="1"/>
  <c r="AD214" i="9" s="1"/>
  <c r="AD215" i="9" s="1"/>
  <c r="AD216" i="9" s="1"/>
  <c r="AD217" i="9" s="1"/>
  <c r="AD218" i="9" s="1"/>
  <c r="AD219" i="9" s="1"/>
  <c r="AD220" i="9" s="1"/>
  <c r="AD221" i="9" s="1"/>
  <c r="AD222" i="9" s="1"/>
  <c r="AD223" i="9" s="1"/>
  <c r="AD224" i="9" s="1"/>
  <c r="AD225" i="9" s="1"/>
  <c r="AE7" i="9"/>
  <c r="AI6" i="9"/>
  <c r="AE6" i="9"/>
  <c r="AI5" i="9"/>
  <c r="AE5" i="9"/>
  <c r="P17" i="9"/>
  <c r="P19" i="9" s="1"/>
  <c r="S12" i="9"/>
  <c r="R12" i="9"/>
  <c r="R13" i="9" s="1"/>
  <c r="R14" i="9" s="1"/>
  <c r="R15" i="9" s="1"/>
  <c r="R16" i="9" s="1"/>
  <c r="R17" i="9" s="1"/>
  <c r="R18" i="9" s="1"/>
  <c r="R19" i="9" s="1"/>
  <c r="R20" i="9" s="1"/>
  <c r="R21" i="9" s="1"/>
  <c r="R22" i="9" s="1"/>
  <c r="R23" i="9" s="1"/>
  <c r="R24" i="9" s="1"/>
  <c r="R25" i="9" s="1"/>
  <c r="R26" i="9" s="1"/>
  <c r="R27" i="9" s="1"/>
  <c r="R28" i="9" s="1"/>
  <c r="R29" i="9" s="1"/>
  <c r="R30" i="9" s="1"/>
  <c r="R31" i="9" s="1"/>
  <c r="R32" i="9" s="1"/>
  <c r="R33" i="9" s="1"/>
  <c r="R34" i="9" s="1"/>
  <c r="R35" i="9" s="1"/>
  <c r="R36" i="9" s="1"/>
  <c r="R37" i="9" s="1"/>
  <c r="R38" i="9" s="1"/>
  <c r="R39" i="9" s="1"/>
  <c r="R40" i="9" s="1"/>
  <c r="R41" i="9" s="1"/>
  <c r="R42" i="9" s="1"/>
  <c r="R43" i="9" s="1"/>
  <c r="R44" i="9" s="1"/>
  <c r="R45" i="9" s="1"/>
  <c r="R46" i="9" s="1"/>
  <c r="R47" i="9" s="1"/>
  <c r="R48" i="9" s="1"/>
  <c r="R49" i="9" s="1"/>
  <c r="R50" i="9" s="1"/>
  <c r="R51" i="9" s="1"/>
  <c r="R52" i="9" s="1"/>
  <c r="R53" i="9" s="1"/>
  <c r="R54" i="9" s="1"/>
  <c r="R55" i="9" s="1"/>
  <c r="R56" i="9" s="1"/>
  <c r="R57" i="9" s="1"/>
  <c r="R58" i="9" s="1"/>
  <c r="R59" i="9" s="1"/>
  <c r="R60" i="9" s="1"/>
  <c r="R61" i="9" s="1"/>
  <c r="R62" i="9" s="1"/>
  <c r="R63" i="9" s="1"/>
  <c r="R64" i="9" s="1"/>
  <c r="R65" i="9" s="1"/>
  <c r="R66" i="9" s="1"/>
  <c r="R67" i="9" s="1"/>
  <c r="R68" i="9" s="1"/>
  <c r="R69" i="9" s="1"/>
  <c r="R70" i="9" s="1"/>
  <c r="R71" i="9" s="1"/>
  <c r="R72" i="9" s="1"/>
  <c r="R73" i="9" s="1"/>
  <c r="R74" i="9" s="1"/>
  <c r="R75" i="9" s="1"/>
  <c r="R76" i="9" s="1"/>
  <c r="R77" i="9" s="1"/>
  <c r="R78" i="9" s="1"/>
  <c r="R79" i="9" s="1"/>
  <c r="R80" i="9" s="1"/>
  <c r="R81" i="9" s="1"/>
  <c r="R82" i="9" s="1"/>
  <c r="R83" i="9" s="1"/>
  <c r="R84" i="9" s="1"/>
  <c r="R85" i="9" s="1"/>
  <c r="R86" i="9" s="1"/>
  <c r="R87" i="9" s="1"/>
  <c r="R88" i="9" s="1"/>
  <c r="R89" i="9" s="1"/>
  <c r="R90" i="9" s="1"/>
  <c r="R91" i="9" s="1"/>
  <c r="R92" i="9" s="1"/>
  <c r="R93" i="9" s="1"/>
  <c r="R94" i="9" s="1"/>
  <c r="R95" i="9" s="1"/>
  <c r="R96" i="9" s="1"/>
  <c r="R97" i="9" s="1"/>
  <c r="R98" i="9" s="1"/>
  <c r="R99" i="9" s="1"/>
  <c r="R100" i="9" s="1"/>
  <c r="R101" i="9" s="1"/>
  <c r="R102" i="9" s="1"/>
  <c r="R103" i="9" s="1"/>
  <c r="R104" i="9" s="1"/>
  <c r="R105" i="9" s="1"/>
  <c r="R106" i="9" s="1"/>
  <c r="R107" i="9" s="1"/>
  <c r="R108" i="9" s="1"/>
  <c r="R109" i="9" s="1"/>
  <c r="R110" i="9" s="1"/>
  <c r="R111" i="9" s="1"/>
  <c r="R112" i="9" s="1"/>
  <c r="R113" i="9" s="1"/>
  <c r="R114" i="9" s="1"/>
  <c r="R115" i="9" s="1"/>
  <c r="R116" i="9" s="1"/>
  <c r="R117" i="9" s="1"/>
  <c r="R118" i="9" s="1"/>
  <c r="R119" i="9" s="1"/>
  <c r="R120" i="9" s="1"/>
  <c r="R121" i="9" s="1"/>
  <c r="R122" i="9" s="1"/>
  <c r="R123" i="9" s="1"/>
  <c r="R124" i="9" s="1"/>
  <c r="R125" i="9" s="1"/>
  <c r="R126" i="9" s="1"/>
  <c r="R127" i="9" s="1"/>
  <c r="R128" i="9" s="1"/>
  <c r="R129" i="9" s="1"/>
  <c r="R130" i="9" s="1"/>
  <c r="R131" i="9" s="1"/>
  <c r="R132" i="9" s="1"/>
  <c r="R133" i="9" s="1"/>
  <c r="R134" i="9" s="1"/>
  <c r="R135" i="9" s="1"/>
  <c r="R136" i="9" s="1"/>
  <c r="R137" i="9" s="1"/>
  <c r="R138" i="9" s="1"/>
  <c r="R139" i="9" s="1"/>
  <c r="R140" i="9" s="1"/>
  <c r="R141" i="9" s="1"/>
  <c r="R142" i="9" s="1"/>
  <c r="R143" i="9" s="1"/>
  <c r="R144" i="9" s="1"/>
  <c r="R145" i="9" s="1"/>
  <c r="R146" i="9" s="1"/>
  <c r="R147" i="9" s="1"/>
  <c r="R148" i="9" s="1"/>
  <c r="R149" i="9" s="1"/>
  <c r="R150" i="9" s="1"/>
  <c r="R151" i="9" s="1"/>
  <c r="R152" i="9" s="1"/>
  <c r="R153" i="9" s="1"/>
  <c r="R154" i="9" s="1"/>
  <c r="R155" i="9" s="1"/>
  <c r="R156" i="9" s="1"/>
  <c r="R157" i="9" s="1"/>
  <c r="R158" i="9" s="1"/>
  <c r="R159" i="9" s="1"/>
  <c r="R160" i="9" s="1"/>
  <c r="R161" i="9" s="1"/>
  <c r="R162" i="9" s="1"/>
  <c r="R163" i="9" s="1"/>
  <c r="R164" i="9" s="1"/>
  <c r="R165" i="9" s="1"/>
  <c r="R166" i="9" s="1"/>
  <c r="R167" i="9" s="1"/>
  <c r="R168" i="9" s="1"/>
  <c r="R169" i="9" s="1"/>
  <c r="R170" i="9" s="1"/>
  <c r="R171" i="9" s="1"/>
  <c r="R172" i="9" s="1"/>
  <c r="R173" i="9" s="1"/>
  <c r="R174" i="9" s="1"/>
  <c r="R175" i="9" s="1"/>
  <c r="R176" i="9" s="1"/>
  <c r="R177" i="9" s="1"/>
  <c r="R178" i="9" s="1"/>
  <c r="R179" i="9" s="1"/>
  <c r="R180" i="9" s="1"/>
  <c r="R181" i="9" s="1"/>
  <c r="R182" i="9" s="1"/>
  <c r="R183" i="9" s="1"/>
  <c r="R184" i="9" s="1"/>
  <c r="R185" i="9" s="1"/>
  <c r="R186" i="9" s="1"/>
  <c r="R187" i="9" s="1"/>
  <c r="R188" i="9" s="1"/>
  <c r="R189" i="9" s="1"/>
  <c r="R190" i="9" s="1"/>
  <c r="R191" i="9" s="1"/>
  <c r="R192" i="9" s="1"/>
  <c r="R193" i="9" s="1"/>
  <c r="R194" i="9" s="1"/>
  <c r="R195" i="9" s="1"/>
  <c r="R196" i="9" s="1"/>
  <c r="R197" i="9" s="1"/>
  <c r="R198" i="9" s="1"/>
  <c r="R199" i="9" s="1"/>
  <c r="R200" i="9" s="1"/>
  <c r="R201" i="9" s="1"/>
  <c r="R202" i="9" s="1"/>
  <c r="R203" i="9" s="1"/>
  <c r="R204" i="9" s="1"/>
  <c r="R205" i="9" s="1"/>
  <c r="R206" i="9" s="1"/>
  <c r="R207" i="9" s="1"/>
  <c r="R208" i="9" s="1"/>
  <c r="R209" i="9" s="1"/>
  <c r="R210" i="9" s="1"/>
  <c r="R211" i="9" s="1"/>
  <c r="R212" i="9" s="1"/>
  <c r="R213" i="9" s="1"/>
  <c r="R214" i="9" s="1"/>
  <c r="R215" i="9" s="1"/>
  <c r="R216" i="9" s="1"/>
  <c r="R217" i="9" s="1"/>
  <c r="R218" i="9" s="1"/>
  <c r="R219" i="9" s="1"/>
  <c r="R220" i="9" s="1"/>
  <c r="R221" i="9" s="1"/>
  <c r="R222" i="9" s="1"/>
  <c r="R223" i="9" s="1"/>
  <c r="R224" i="9" s="1"/>
  <c r="R225" i="9" s="1"/>
  <c r="S7" i="9"/>
  <c r="W6" i="9"/>
  <c r="S6" i="9"/>
  <c r="W5" i="9"/>
  <c r="S5" i="9"/>
  <c r="D17" i="9"/>
  <c r="D19" i="9" s="1"/>
  <c r="D21" i="9" s="1"/>
  <c r="G7" i="9"/>
  <c r="G6" i="9"/>
  <c r="G5" i="9"/>
  <c r="G12" i="9"/>
  <c r="F12" i="9"/>
  <c r="F13" i="9" s="1"/>
  <c r="F14" i="9" s="1"/>
  <c r="F15" i="9" s="1"/>
  <c r="F16" i="9" s="1"/>
  <c r="F17" i="9" s="1"/>
  <c r="F18" i="9" s="1"/>
  <c r="F19" i="9" s="1"/>
  <c r="F20" i="9" s="1"/>
  <c r="F21" i="9" s="1"/>
  <c r="F22" i="9" s="1"/>
  <c r="F23" i="9" s="1"/>
  <c r="F24" i="9" s="1"/>
  <c r="F25" i="9" s="1"/>
  <c r="F26" i="9" s="1"/>
  <c r="F27" i="9" s="1"/>
  <c r="F28" i="9" s="1"/>
  <c r="K6" i="9"/>
  <c r="K5" i="9"/>
  <c r="U12" i="9" l="1"/>
  <c r="AG12" i="9"/>
  <c r="F29" i="9"/>
  <c r="F30" i="9" s="1"/>
  <c r="F31" i="9" s="1"/>
  <c r="F32" i="9" s="1"/>
  <c r="F33" i="9" s="1"/>
  <c r="F34" i="9" s="1"/>
  <c r="F35" i="9" s="1"/>
  <c r="F36" i="9" s="1"/>
  <c r="F37" i="9" s="1"/>
  <c r="F38" i="9" s="1"/>
  <c r="F39" i="9" s="1"/>
  <c r="F40" i="9" s="1"/>
  <c r="F41" i="9" s="1"/>
  <c r="F42" i="9" s="1"/>
  <c r="F43" i="9" s="1"/>
  <c r="F44" i="9" s="1"/>
  <c r="F45" i="9" s="1"/>
  <c r="F46" i="9" s="1"/>
  <c r="F47" i="9" s="1"/>
  <c r="F48" i="9" s="1"/>
  <c r="F49" i="9" s="1"/>
  <c r="F50" i="9" s="1"/>
  <c r="F51" i="9" s="1"/>
  <c r="F52" i="9" s="1"/>
  <c r="F53" i="9" s="1"/>
  <c r="F54" i="9" s="1"/>
  <c r="F55" i="9" s="1"/>
  <c r="F56" i="9" s="1"/>
  <c r="F57" i="9" s="1"/>
  <c r="F58" i="9" s="1"/>
  <c r="F59" i="9" s="1"/>
  <c r="F60" i="9" s="1"/>
  <c r="F61" i="9" s="1"/>
  <c r="F62" i="9" s="1"/>
  <c r="F63" i="9" s="1"/>
  <c r="F64" i="9" s="1"/>
  <c r="F65" i="9" s="1"/>
  <c r="F66" i="9" s="1"/>
  <c r="F67" i="9" s="1"/>
  <c r="F68" i="9" s="1"/>
  <c r="F69" i="9" s="1"/>
  <c r="F70" i="9" s="1"/>
  <c r="F71" i="9" s="1"/>
  <c r="F72" i="9" s="1"/>
  <c r="F73" i="9" s="1"/>
  <c r="F74" i="9" s="1"/>
  <c r="F75" i="9" s="1"/>
  <c r="F76" i="9" s="1"/>
  <c r="F77" i="9" s="1"/>
  <c r="F78" i="9" s="1"/>
  <c r="F79" i="9" s="1"/>
  <c r="F80" i="9" s="1"/>
  <c r="F81" i="9" s="1"/>
  <c r="F82" i="9" s="1"/>
  <c r="F83" i="9" s="1"/>
  <c r="F84" i="9" s="1"/>
  <c r="F85" i="9" s="1"/>
  <c r="F86" i="9" s="1"/>
  <c r="F87" i="9" s="1"/>
  <c r="F88" i="9" s="1"/>
  <c r="F89" i="9" s="1"/>
  <c r="F90" i="9" s="1"/>
  <c r="F91" i="9" s="1"/>
  <c r="F92" i="9" s="1"/>
  <c r="F93" i="9" s="1"/>
  <c r="F94" i="9" s="1"/>
  <c r="F95" i="9" s="1"/>
  <c r="F96" i="9" s="1"/>
  <c r="F97" i="9" s="1"/>
  <c r="F98" i="9" s="1"/>
  <c r="F99" i="9" s="1"/>
  <c r="F100" i="9" s="1"/>
  <c r="F101" i="9" s="1"/>
  <c r="F102" i="9" s="1"/>
  <c r="F103" i="9" s="1"/>
  <c r="F104" i="9" s="1"/>
  <c r="F105" i="9" s="1"/>
  <c r="F106" i="9" s="1"/>
  <c r="F107" i="9" s="1"/>
  <c r="F108" i="9" s="1"/>
  <c r="F109" i="9" s="1"/>
  <c r="F110" i="9" s="1"/>
  <c r="F111" i="9" s="1"/>
  <c r="F112" i="9" s="1"/>
  <c r="F113" i="9" s="1"/>
  <c r="F114" i="9" s="1"/>
  <c r="F115" i="9" s="1"/>
  <c r="F116" i="9" s="1"/>
  <c r="F117" i="9" s="1"/>
  <c r="F118" i="9" s="1"/>
  <c r="F119" i="9" s="1"/>
  <c r="F120" i="9" s="1"/>
  <c r="F121" i="9" s="1"/>
  <c r="F122" i="9" s="1"/>
  <c r="F123" i="9" s="1"/>
  <c r="F124" i="9" s="1"/>
  <c r="F125" i="9" s="1"/>
  <c r="F126" i="9" s="1"/>
  <c r="F127" i="9" s="1"/>
  <c r="F128" i="9" s="1"/>
  <c r="F129" i="9" s="1"/>
  <c r="F130" i="9" s="1"/>
  <c r="F131" i="9" s="1"/>
  <c r="F132" i="9" s="1"/>
  <c r="F133" i="9" s="1"/>
  <c r="F134" i="9" s="1"/>
  <c r="F135" i="9" s="1"/>
  <c r="F136" i="9" s="1"/>
  <c r="F137" i="9" s="1"/>
  <c r="F138" i="9" s="1"/>
  <c r="F139" i="9" s="1"/>
  <c r="F140" i="9" s="1"/>
  <c r="F141" i="9" s="1"/>
  <c r="F142" i="9" s="1"/>
  <c r="F143" i="9" s="1"/>
  <c r="F144" i="9" s="1"/>
  <c r="F145" i="9" s="1"/>
  <c r="F146" i="9" s="1"/>
  <c r="F147" i="9" s="1"/>
  <c r="F148" i="9" s="1"/>
  <c r="F149" i="9" s="1"/>
  <c r="F150" i="9" s="1"/>
  <c r="F151" i="9" s="1"/>
  <c r="F152" i="9" s="1"/>
  <c r="F153" i="9" s="1"/>
  <c r="F154" i="9" s="1"/>
  <c r="F155" i="9" s="1"/>
  <c r="F156" i="9" s="1"/>
  <c r="F157" i="9" s="1"/>
  <c r="F158" i="9" s="1"/>
  <c r="F159" i="9" s="1"/>
  <c r="F160" i="9" s="1"/>
  <c r="F161" i="9" s="1"/>
  <c r="F162" i="9" s="1"/>
  <c r="F163" i="9" s="1"/>
  <c r="F164" i="9" s="1"/>
  <c r="F165" i="9" s="1"/>
  <c r="F166" i="9" s="1"/>
  <c r="F167" i="9" s="1"/>
  <c r="F168" i="9" s="1"/>
  <c r="F169" i="9" s="1"/>
  <c r="F170" i="9" s="1"/>
  <c r="F171" i="9" s="1"/>
  <c r="F172" i="9" s="1"/>
  <c r="F173" i="9" s="1"/>
  <c r="F174" i="9" s="1"/>
  <c r="F175" i="9" s="1"/>
  <c r="F176" i="9" s="1"/>
  <c r="F177" i="9" s="1"/>
  <c r="F178" i="9" s="1"/>
  <c r="F179" i="9" s="1"/>
  <c r="F180" i="9" s="1"/>
  <c r="F181" i="9" s="1"/>
  <c r="F182" i="9" s="1"/>
  <c r="F183" i="9" s="1"/>
  <c r="F184" i="9" s="1"/>
  <c r="F185" i="9" s="1"/>
  <c r="F186" i="9" s="1"/>
  <c r="F187" i="9" s="1"/>
  <c r="F188" i="9" s="1"/>
  <c r="F189" i="9" s="1"/>
  <c r="F190" i="9" s="1"/>
  <c r="F191" i="9" s="1"/>
  <c r="F192" i="9" s="1"/>
  <c r="F193" i="9" s="1"/>
  <c r="F194" i="9" s="1"/>
  <c r="F195" i="9" s="1"/>
  <c r="F196" i="9" s="1"/>
  <c r="F197" i="9" s="1"/>
  <c r="F198" i="9" s="1"/>
  <c r="F199" i="9" s="1"/>
  <c r="F200" i="9" s="1"/>
  <c r="F201" i="9" s="1"/>
  <c r="F202" i="9" s="1"/>
  <c r="F203" i="9" s="1"/>
  <c r="F204" i="9" s="1"/>
  <c r="F205" i="9" s="1"/>
  <c r="F206" i="9" s="1"/>
  <c r="F207" i="9" s="1"/>
  <c r="F208" i="9" s="1"/>
  <c r="F209" i="9" s="1"/>
  <c r="F210" i="9" s="1"/>
  <c r="F211" i="9" s="1"/>
  <c r="F212" i="9" s="1"/>
  <c r="F213" i="9" s="1"/>
  <c r="F214" i="9" s="1"/>
  <c r="F215" i="9" s="1"/>
  <c r="F216" i="9" s="1"/>
  <c r="F217" i="9" s="1"/>
  <c r="F218" i="9" s="1"/>
  <c r="F219" i="9" s="1"/>
  <c r="F220" i="9" s="1"/>
  <c r="F221" i="9" s="1"/>
  <c r="F222" i="9" s="1"/>
  <c r="F223" i="9" s="1"/>
  <c r="F224" i="9" s="1"/>
  <c r="F225" i="9" s="1"/>
  <c r="AF12" i="9"/>
  <c r="AH12" i="9" s="1"/>
  <c r="AI12" i="9" s="1"/>
  <c r="AE13" i="9" s="1"/>
  <c r="AB21" i="9"/>
  <c r="P21" i="9"/>
  <c r="T12" i="9"/>
  <c r="V12" i="9" s="1"/>
  <c r="W12" i="9" s="1"/>
  <c r="S13" i="9" s="1"/>
  <c r="I12" i="9"/>
  <c r="H12" i="9"/>
  <c r="AG13" i="9" l="1"/>
  <c r="AF13" i="9"/>
  <c r="AH13" i="9" s="1"/>
  <c r="AI13" i="9" s="1"/>
  <c r="AE14" i="9" s="1"/>
  <c r="U13" i="9"/>
  <c r="T13" i="9"/>
  <c r="V13" i="9" s="1"/>
  <c r="W13" i="9" s="1"/>
  <c r="S14" i="9" s="1"/>
  <c r="J12" i="9"/>
  <c r="K12" i="9" s="1"/>
  <c r="G13" i="9" s="1"/>
  <c r="H13" i="9" s="1"/>
  <c r="P15" i="1"/>
  <c r="B12" i="2" s="1"/>
  <c r="P53" i="1"/>
  <c r="P54" i="1"/>
  <c r="P52" i="1"/>
  <c r="E42" i="1"/>
  <c r="F42" i="1"/>
  <c r="G42" i="1"/>
  <c r="H42" i="1"/>
  <c r="I42" i="1"/>
  <c r="J42" i="1"/>
  <c r="K42" i="1"/>
  <c r="L42" i="1"/>
  <c r="M42" i="1"/>
  <c r="N42" i="1"/>
  <c r="O42" i="1"/>
  <c r="D42" i="1"/>
  <c r="P40" i="1"/>
  <c r="P23" i="1"/>
  <c r="P24" i="1"/>
  <c r="P25" i="1"/>
  <c r="P26" i="1"/>
  <c r="P27" i="1"/>
  <c r="D7" i="4" l="1"/>
  <c r="B19" i="2"/>
  <c r="B22" i="2"/>
  <c r="B21" i="2"/>
  <c r="B20" i="2"/>
  <c r="B35" i="2"/>
  <c r="I13" i="9"/>
  <c r="J13" i="9" s="1"/>
  <c r="K13" i="9" s="1"/>
  <c r="G14" i="9" s="1"/>
  <c r="I14" i="9" s="1"/>
  <c r="AG14" i="9"/>
  <c r="AF14" i="9"/>
  <c r="U14" i="9"/>
  <c r="T14" i="9"/>
  <c r="AH14" i="9" l="1"/>
  <c r="AI14" i="9" s="1"/>
  <c r="AE15" i="9" s="1"/>
  <c r="AG15" i="9" s="1"/>
  <c r="H14" i="9"/>
  <c r="J14" i="9" s="1"/>
  <c r="K14" i="9" s="1"/>
  <c r="G15" i="9" s="1"/>
  <c r="V14" i="9"/>
  <c r="W14" i="9" s="1"/>
  <c r="S15" i="9" s="1"/>
  <c r="U15" i="9" s="1"/>
  <c r="AF15" i="9" l="1"/>
  <c r="AH15" i="9" s="1"/>
  <c r="AI15" i="9" s="1"/>
  <c r="AE16" i="9" s="1"/>
  <c r="AG16" i="9" s="1"/>
  <c r="T15" i="9"/>
  <c r="V15" i="9" s="1"/>
  <c r="W15" i="9" s="1"/>
  <c r="S16" i="9" s="1"/>
  <c r="T16" i="9" s="1"/>
  <c r="I15" i="9"/>
  <c r="H15" i="9"/>
  <c r="B18" i="2"/>
  <c r="A46" i="2"/>
  <c r="A41" i="2"/>
  <c r="A43" i="2"/>
  <c r="A44" i="2"/>
  <c r="A40" i="2"/>
  <c r="A18" i="2"/>
  <c r="AF16" i="9" l="1"/>
  <c r="AH16" i="9" s="1"/>
  <c r="AI16" i="9" s="1"/>
  <c r="AE17" i="9" s="1"/>
  <c r="U16" i="9"/>
  <c r="V16" i="9" s="1"/>
  <c r="W16" i="9" s="1"/>
  <c r="S17" i="9" s="1"/>
  <c r="T17" i="9" s="1"/>
  <c r="J15" i="9"/>
  <c r="K15" i="9" s="1"/>
  <c r="G16" i="9" s="1"/>
  <c r="H16" i="9" s="1"/>
  <c r="P11" i="1"/>
  <c r="B8" i="2" s="1"/>
  <c r="P12" i="1"/>
  <c r="B9" i="2" s="1"/>
  <c r="P13" i="1"/>
  <c r="B10" i="2" s="1"/>
  <c r="P14" i="1"/>
  <c r="B11" i="2" s="1"/>
  <c r="P16" i="1"/>
  <c r="P17" i="1"/>
  <c r="P18" i="1"/>
  <c r="AF17" i="9" l="1"/>
  <c r="AG17" i="9"/>
  <c r="U17" i="9"/>
  <c r="V17" i="9" s="1"/>
  <c r="W17" i="9" s="1"/>
  <c r="S18" i="9" s="1"/>
  <c r="I16" i="9"/>
  <c r="J16" i="9" s="1"/>
  <c r="K16" i="9" s="1"/>
  <c r="G17" i="9" s="1"/>
  <c r="I17" i="9" s="1"/>
  <c r="AH17" i="9"/>
  <c r="AI17" i="9" s="1"/>
  <c r="AE18" i="9" s="1"/>
  <c r="AG18" i="9" s="1"/>
  <c r="P30" i="1"/>
  <c r="P45" i="1"/>
  <c r="P44" i="1"/>
  <c r="P41" i="1"/>
  <c r="P39" i="1"/>
  <c r="P38" i="1"/>
  <c r="P32" i="1"/>
  <c r="P31" i="1"/>
  <c r="P29" i="1"/>
  <c r="P28" i="1"/>
  <c r="O50" i="1"/>
  <c r="O51" i="1" s="1"/>
  <c r="O55" i="1" s="1"/>
  <c r="N50" i="1"/>
  <c r="N51" i="1" s="1"/>
  <c r="N55" i="1" s="1"/>
  <c r="M50" i="1"/>
  <c r="M51" i="1" s="1"/>
  <c r="M55" i="1" s="1"/>
  <c r="L50" i="1"/>
  <c r="L51" i="1" s="1"/>
  <c r="L55" i="1" s="1"/>
  <c r="K50" i="1"/>
  <c r="K51" i="1" s="1"/>
  <c r="K55" i="1" s="1"/>
  <c r="J50" i="1"/>
  <c r="J51" i="1" s="1"/>
  <c r="J55" i="1" s="1"/>
  <c r="I50" i="1"/>
  <c r="I51" i="1" s="1"/>
  <c r="I55" i="1" s="1"/>
  <c r="H50" i="1"/>
  <c r="H51" i="1" s="1"/>
  <c r="H55" i="1" s="1"/>
  <c r="G50" i="1"/>
  <c r="G51" i="1" s="1"/>
  <c r="G55" i="1" s="1"/>
  <c r="F50" i="1"/>
  <c r="F51" i="1" s="1"/>
  <c r="F55" i="1" s="1"/>
  <c r="E50" i="1"/>
  <c r="E51" i="1" s="1"/>
  <c r="E55" i="1" s="1"/>
  <c r="O19" i="1"/>
  <c r="N19" i="1"/>
  <c r="M19" i="1"/>
  <c r="L19" i="1"/>
  <c r="K19" i="1"/>
  <c r="J19" i="1"/>
  <c r="I19" i="1"/>
  <c r="H19" i="1"/>
  <c r="G19" i="1"/>
  <c r="F19" i="1"/>
  <c r="E19" i="1"/>
  <c r="D50" i="1"/>
  <c r="D51" i="1" s="1"/>
  <c r="D55" i="1" s="1"/>
  <c r="B15" i="2"/>
  <c r="D19" i="1"/>
  <c r="D9" i="4" l="1"/>
  <c r="E9" i="4" s="1"/>
  <c r="D12" i="4"/>
  <c r="D56" i="1"/>
  <c r="D77" i="1" s="1"/>
  <c r="D61" i="1" s="1"/>
  <c r="B27" i="2"/>
  <c r="B40" i="2"/>
  <c r="B23" i="2"/>
  <c r="B25" i="2"/>
  <c r="B33" i="2"/>
  <c r="B24" i="2"/>
  <c r="B34" i="2"/>
  <c r="B26" i="2"/>
  <c r="B36" i="2"/>
  <c r="J56" i="1"/>
  <c r="N56" i="1"/>
  <c r="P42" i="1"/>
  <c r="AF18" i="9"/>
  <c r="AH18" i="9" s="1"/>
  <c r="AI18" i="9" s="1"/>
  <c r="AE19" i="9" s="1"/>
  <c r="U18" i="9"/>
  <c r="T18" i="9"/>
  <c r="H17" i="9"/>
  <c r="J17" i="9" s="1"/>
  <c r="K17" i="9" s="1"/>
  <c r="G18" i="9" s="1"/>
  <c r="H18" i="9" s="1"/>
  <c r="H56" i="1"/>
  <c r="L56" i="1"/>
  <c r="I56" i="1"/>
  <c r="M56" i="1"/>
  <c r="G56" i="1"/>
  <c r="K56" i="1"/>
  <c r="O56" i="1"/>
  <c r="F56" i="1"/>
  <c r="E56" i="1"/>
  <c r="B41" i="2"/>
  <c r="B44" i="2"/>
  <c r="B43" i="2"/>
  <c r="B46" i="2"/>
  <c r="P19" i="1"/>
  <c r="P50" i="1"/>
  <c r="E77" i="1" l="1"/>
  <c r="E61" i="1" s="1"/>
  <c r="E58" i="1"/>
  <c r="E59" i="1" s="1"/>
  <c r="B38" i="2"/>
  <c r="P51" i="1"/>
  <c r="V18" i="9"/>
  <c r="W18" i="9" s="1"/>
  <c r="S19" i="9" s="1"/>
  <c r="T19" i="9" s="1"/>
  <c r="AG19" i="9"/>
  <c r="AF19" i="9"/>
  <c r="I18" i="9"/>
  <c r="J18" i="9" s="1"/>
  <c r="K18" i="9" s="1"/>
  <c r="G19" i="9" s="1"/>
  <c r="B47" i="2"/>
  <c r="F77" i="1" l="1"/>
  <c r="F61" i="1" s="1"/>
  <c r="P55" i="1"/>
  <c r="D5" i="4"/>
  <c r="D6" i="4"/>
  <c r="E6" i="4"/>
  <c r="B48" i="2"/>
  <c r="B50" i="2" s="1"/>
  <c r="D11" i="4" s="1"/>
  <c r="E11" i="4" s="1"/>
  <c r="F58" i="1"/>
  <c r="AH19" i="9"/>
  <c r="AI19" i="9" s="1"/>
  <c r="AE20" i="9" s="1"/>
  <c r="AF20" i="9" s="1"/>
  <c r="U19" i="9"/>
  <c r="V19" i="9" s="1"/>
  <c r="W19" i="9" s="1"/>
  <c r="S20" i="9" s="1"/>
  <c r="I19" i="9"/>
  <c r="H19" i="9"/>
  <c r="AG20" i="9" l="1"/>
  <c r="G77" i="1"/>
  <c r="G61" i="1" s="1"/>
  <c r="G58" i="1"/>
  <c r="G59" i="1" s="1"/>
  <c r="F59" i="1"/>
  <c r="P56" i="1"/>
  <c r="T20" i="9"/>
  <c r="U20" i="9"/>
  <c r="J19" i="9"/>
  <c r="K19" i="9" s="1"/>
  <c r="G20" i="9" s="1"/>
  <c r="I20" i="9" s="1"/>
  <c r="AH20" i="9"/>
  <c r="AI20" i="9" s="1"/>
  <c r="AE21" i="9" s="1"/>
  <c r="H58" i="1" l="1"/>
  <c r="H59" i="1" s="1"/>
  <c r="H77" i="1"/>
  <c r="H61" i="1" s="1"/>
  <c r="H20" i="9"/>
  <c r="J20" i="9" s="1"/>
  <c r="K20" i="9" s="1"/>
  <c r="G21" i="9" s="1"/>
  <c r="V20" i="9"/>
  <c r="W20" i="9" s="1"/>
  <c r="S21" i="9" s="1"/>
  <c r="AF21" i="9"/>
  <c r="AG21" i="9"/>
  <c r="I58" i="1" l="1"/>
  <c r="I59" i="1" s="1"/>
  <c r="I77" i="1"/>
  <c r="I61" i="1" s="1"/>
  <c r="U21" i="9"/>
  <c r="T21" i="9"/>
  <c r="AH21" i="9"/>
  <c r="AI21" i="9" s="1"/>
  <c r="AE22" i="9" s="1"/>
  <c r="I21" i="9"/>
  <c r="H21" i="9"/>
  <c r="J77" i="1" l="1"/>
  <c r="J61" i="1" s="1"/>
  <c r="J58" i="1"/>
  <c r="J59" i="1" s="1"/>
  <c r="V21" i="9"/>
  <c r="W21" i="9" s="1"/>
  <c r="S22" i="9" s="1"/>
  <c r="U22" i="9" s="1"/>
  <c r="AG22" i="9"/>
  <c r="AF22" i="9"/>
  <c r="AH22" i="9" s="1"/>
  <c r="AI22" i="9" s="1"/>
  <c r="AE23" i="9" s="1"/>
  <c r="J21" i="9"/>
  <c r="K21" i="9" s="1"/>
  <c r="G22" i="9" s="1"/>
  <c r="H22" i="9" s="1"/>
  <c r="K77" i="1" l="1"/>
  <c r="K61" i="1" s="1"/>
  <c r="K58" i="1"/>
  <c r="I22" i="9"/>
  <c r="T22" i="9"/>
  <c r="V22" i="9" s="1"/>
  <c r="W22" i="9" s="1"/>
  <c r="S23" i="9" s="1"/>
  <c r="AF23" i="9"/>
  <c r="AG23" i="9"/>
  <c r="J22" i="9"/>
  <c r="K22" i="9" s="1"/>
  <c r="G23" i="9" s="1"/>
  <c r="I23" i="9" s="1"/>
  <c r="L77" i="1" l="1"/>
  <c r="L61" i="1" s="1"/>
  <c r="L58" i="1"/>
  <c r="L59" i="1" s="1"/>
  <c r="K59" i="1"/>
  <c r="U23" i="9"/>
  <c r="T23" i="9"/>
  <c r="V23" i="9" s="1"/>
  <c r="W23" i="9" s="1"/>
  <c r="S24" i="9" s="1"/>
  <c r="AH23" i="9"/>
  <c r="AI23" i="9" s="1"/>
  <c r="AE24" i="9" s="1"/>
  <c r="H23" i="9"/>
  <c r="J23" i="9" s="1"/>
  <c r="K23" i="9" s="1"/>
  <c r="G24" i="9" s="1"/>
  <c r="M77" i="1" l="1"/>
  <c r="M61" i="1" s="1"/>
  <c r="M58" i="1"/>
  <c r="N77" i="1" s="1"/>
  <c r="N61" i="1" s="1"/>
  <c r="T24" i="9"/>
  <c r="U24" i="9"/>
  <c r="AF24" i="9"/>
  <c r="AG24" i="9"/>
  <c r="I24" i="9"/>
  <c r="H24" i="9"/>
  <c r="N58" i="1" l="1"/>
  <c r="N59" i="1" s="1"/>
  <c r="M59" i="1"/>
  <c r="V24" i="9"/>
  <c r="W24" i="9" s="1"/>
  <c r="S25" i="9" s="1"/>
  <c r="U25" i="9" s="1"/>
  <c r="T25" i="9"/>
  <c r="AH24" i="9"/>
  <c r="AI24" i="9" s="1"/>
  <c r="AE25" i="9" s="1"/>
  <c r="J24" i="9"/>
  <c r="K24" i="9" s="1"/>
  <c r="G25" i="9" s="1"/>
  <c r="I25" i="9" s="1"/>
  <c r="O77" i="1" l="1"/>
  <c r="O61" i="1" s="1"/>
  <c r="O58" i="1"/>
  <c r="O59" i="1" s="1"/>
  <c r="V25" i="9"/>
  <c r="W25" i="9" s="1"/>
  <c r="S26" i="9" s="1"/>
  <c r="U26" i="9" s="1"/>
  <c r="AF25" i="9"/>
  <c r="AG25" i="9"/>
  <c r="H25" i="9"/>
  <c r="J25" i="9" s="1"/>
  <c r="K25" i="9" s="1"/>
  <c r="G26" i="9" s="1"/>
  <c r="I26" i="9" s="1"/>
  <c r="B28" i="4" l="1"/>
  <c r="D4" i="4" s="1"/>
  <c r="T26" i="9"/>
  <c r="V26" i="9" s="1"/>
  <c r="W26" i="9" s="1"/>
  <c r="S27" i="9" s="1"/>
  <c r="H26" i="9"/>
  <c r="J26" i="9" s="1"/>
  <c r="K26" i="9" s="1"/>
  <c r="G27" i="9" s="1"/>
  <c r="AH25" i="9"/>
  <c r="AI25" i="9" s="1"/>
  <c r="AE26" i="9" s="1"/>
  <c r="E4" i="4" l="1"/>
  <c r="T27" i="9"/>
  <c r="U27" i="9"/>
  <c r="AG26" i="9"/>
  <c r="AF26" i="9"/>
  <c r="I27" i="9"/>
  <c r="H27" i="9"/>
  <c r="V27" i="9" l="1"/>
  <c r="W27" i="9" s="1"/>
  <c r="S28" i="9" s="1"/>
  <c r="AH26" i="9"/>
  <c r="AI26" i="9" s="1"/>
  <c r="AE27" i="9" s="1"/>
  <c r="AF27" i="9" s="1"/>
  <c r="T28" i="9"/>
  <c r="U28" i="9"/>
  <c r="J27" i="9"/>
  <c r="K27" i="9" s="1"/>
  <c r="G28" i="9" s="1"/>
  <c r="AG27" i="9" l="1"/>
  <c r="V28" i="9"/>
  <c r="W28" i="9" s="1"/>
  <c r="S29" i="9" s="1"/>
  <c r="AH27" i="9"/>
  <c r="AI27" i="9" s="1"/>
  <c r="AE28" i="9" s="1"/>
  <c r="I28" i="9"/>
  <c r="H28" i="9" s="1"/>
  <c r="J28" i="9" s="1"/>
  <c r="K28" i="9" s="1"/>
  <c r="G29" i="9" s="1"/>
  <c r="U29" i="9" l="1"/>
  <c r="T29" i="9"/>
  <c r="V29" i="9" s="1"/>
  <c r="W29" i="9" s="1"/>
  <c r="S30" i="9" s="1"/>
  <c r="AG28" i="9"/>
  <c r="AF28" i="9"/>
  <c r="AH28" i="9" s="1"/>
  <c r="AI28" i="9" s="1"/>
  <c r="AE29" i="9" s="1"/>
  <c r="I29" i="9"/>
  <c r="H29" i="9"/>
  <c r="U30" i="9" l="1"/>
  <c r="T30" i="9" s="1"/>
  <c r="AF29" i="9"/>
  <c r="AG29" i="9"/>
  <c r="J29" i="9"/>
  <c r="K29" i="9" s="1"/>
  <c r="G30" i="9" s="1"/>
  <c r="I30" i="9" s="1"/>
  <c r="V30" i="9" l="1"/>
  <c r="W30" i="9" s="1"/>
  <c r="S31" i="9" s="1"/>
  <c r="AH29" i="9"/>
  <c r="AI29" i="9" s="1"/>
  <c r="AE30" i="9" s="1"/>
  <c r="H30" i="9"/>
  <c r="J30" i="9" s="1"/>
  <c r="K30" i="9" s="1"/>
  <c r="G31" i="9" s="1"/>
  <c r="U31" i="9" l="1"/>
  <c r="T31" i="9"/>
  <c r="V31" i="9" s="1"/>
  <c r="W31" i="9" s="1"/>
  <c r="S32" i="9" s="1"/>
  <c r="I31" i="9"/>
  <c r="H31" i="9" s="1"/>
  <c r="J31" i="9" s="1"/>
  <c r="K31" i="9" s="1"/>
  <c r="G32" i="9" s="1"/>
  <c r="AG30" i="9"/>
  <c r="AF30" i="9" s="1"/>
  <c r="AH30" i="9" s="1"/>
  <c r="AI30" i="9" s="1"/>
  <c r="AE31" i="9" s="1"/>
  <c r="U32" i="9" l="1"/>
  <c r="T32" i="9" s="1"/>
  <c r="AG31" i="9"/>
  <c r="AF31" i="9" s="1"/>
  <c r="I32" i="9"/>
  <c r="H32" i="9"/>
  <c r="J32" i="9" s="1"/>
  <c r="K32" i="9" s="1"/>
  <c r="G33" i="9" s="1"/>
  <c r="V32" i="9" l="1"/>
  <c r="W32" i="9" s="1"/>
  <c r="S33" i="9" s="1"/>
  <c r="AH31" i="9"/>
  <c r="AI31" i="9" s="1"/>
  <c r="AE32" i="9" s="1"/>
  <c r="I33" i="9"/>
  <c r="H33" i="9" s="1"/>
  <c r="J33" i="9" s="1"/>
  <c r="K33" i="9" s="1"/>
  <c r="G34" i="9" s="1"/>
  <c r="U33" i="9" l="1"/>
  <c r="T33" i="9"/>
  <c r="V33" i="9" s="1"/>
  <c r="W33" i="9" s="1"/>
  <c r="S34" i="9" s="1"/>
  <c r="AG32" i="9"/>
  <c r="AF32" i="9"/>
  <c r="I34" i="9"/>
  <c r="H34" i="9" s="1"/>
  <c r="J34" i="9" s="1"/>
  <c r="K34" i="9" s="1"/>
  <c r="G35" i="9" s="1"/>
  <c r="U34" i="9" l="1"/>
  <c r="T34" i="9"/>
  <c r="V34" i="9" s="1"/>
  <c r="W34" i="9" s="1"/>
  <c r="S35" i="9" s="1"/>
  <c r="U35" i="9" s="1"/>
  <c r="AH32" i="9"/>
  <c r="AI32" i="9" s="1"/>
  <c r="AE33" i="9" s="1"/>
  <c r="AG33" i="9" s="1"/>
  <c r="I35" i="9"/>
  <c r="H35" i="9"/>
  <c r="AF33" i="9" l="1"/>
  <c r="AH33" i="9" s="1"/>
  <c r="AI33" i="9" s="1"/>
  <c r="AE34" i="9" s="1"/>
  <c r="T35" i="9"/>
  <c r="V35" i="9" s="1"/>
  <c r="W35" i="9" s="1"/>
  <c r="S36" i="9" s="1"/>
  <c r="U36" i="9" s="1"/>
  <c r="J35" i="9"/>
  <c r="K35" i="9" s="1"/>
  <c r="G36" i="9" s="1"/>
  <c r="I36" i="9" s="1"/>
  <c r="H36" i="9" s="1"/>
  <c r="T36" i="9" l="1"/>
  <c r="AG34" i="9"/>
  <c r="AF34" i="9"/>
  <c r="V36" i="9"/>
  <c r="W36" i="9" s="1"/>
  <c r="S37" i="9" s="1"/>
  <c r="J36" i="9"/>
  <c r="K36" i="9" s="1"/>
  <c r="G37" i="9" s="1"/>
  <c r="AH34" i="9" l="1"/>
  <c r="AI34" i="9" s="1"/>
  <c r="AE35" i="9" s="1"/>
  <c r="AG35" i="9" s="1"/>
  <c r="U37" i="9"/>
  <c r="T37" i="9"/>
  <c r="V37" i="9" s="1"/>
  <c r="W37" i="9" s="1"/>
  <c r="S38" i="9" s="1"/>
  <c r="I37" i="9"/>
  <c r="H37" i="9" s="1"/>
  <c r="AF35" i="9" l="1"/>
  <c r="AH35" i="9" s="1"/>
  <c r="AI35" i="9" s="1"/>
  <c r="AE36" i="9" s="1"/>
  <c r="U38" i="9"/>
  <c r="T38" i="9" s="1"/>
  <c r="J37" i="9"/>
  <c r="K37" i="9" s="1"/>
  <c r="G38" i="9" s="1"/>
  <c r="AG36" i="9" l="1"/>
  <c r="AF36" i="9"/>
  <c r="V38" i="9"/>
  <c r="W38" i="9" s="1"/>
  <c r="S39" i="9" s="1"/>
  <c r="I38" i="9"/>
  <c r="H38" i="9" s="1"/>
  <c r="J38" i="9" s="1"/>
  <c r="K38" i="9" s="1"/>
  <c r="G39" i="9" s="1"/>
  <c r="AH36" i="9" l="1"/>
  <c r="AI36" i="9" s="1"/>
  <c r="AE37" i="9" s="1"/>
  <c r="AG37" i="9"/>
  <c r="U39" i="9"/>
  <c r="T39" i="9"/>
  <c r="V39" i="9" s="1"/>
  <c r="W39" i="9" s="1"/>
  <c r="S40" i="9" s="1"/>
  <c r="I39" i="9"/>
  <c r="H39" i="9"/>
  <c r="AF37" i="9" l="1"/>
  <c r="AH37" i="9"/>
  <c r="AI37" i="9" s="1"/>
  <c r="AE38" i="9" s="1"/>
  <c r="T40" i="9"/>
  <c r="U40" i="9"/>
  <c r="J39" i="9"/>
  <c r="K39" i="9" s="1"/>
  <c r="G40" i="9" s="1"/>
  <c r="I40" i="9" s="1"/>
  <c r="AG38" i="9" l="1"/>
  <c r="AF38" i="9"/>
  <c r="AH38" i="9" s="1"/>
  <c r="AI38" i="9" s="1"/>
  <c r="AE39" i="9" s="1"/>
  <c r="V40" i="9"/>
  <c r="W40" i="9" s="1"/>
  <c r="S41" i="9" s="1"/>
  <c r="H40" i="9"/>
  <c r="J40" i="9" s="1"/>
  <c r="K40" i="9" s="1"/>
  <c r="G41" i="9" s="1"/>
  <c r="I41" i="9" s="1"/>
  <c r="AG39" i="9" l="1"/>
  <c r="AF39" i="9" s="1"/>
  <c r="U41" i="9"/>
  <c r="T41" i="9"/>
  <c r="H41" i="9"/>
  <c r="J41" i="9" s="1"/>
  <c r="K41" i="9" s="1"/>
  <c r="G42" i="9" s="1"/>
  <c r="V41" i="9" l="1"/>
  <c r="W41" i="9" s="1"/>
  <c r="S42" i="9" s="1"/>
  <c r="AH39" i="9"/>
  <c r="AI39" i="9" s="1"/>
  <c r="AE40" i="9" s="1"/>
  <c r="I42" i="9"/>
  <c r="U42" i="9" l="1"/>
  <c r="T42" i="9" s="1"/>
  <c r="V42" i="9" s="1"/>
  <c r="W42" i="9" s="1"/>
  <c r="S43" i="9" s="1"/>
  <c r="H42" i="9"/>
  <c r="J42" i="9" s="1"/>
  <c r="K42" i="9" s="1"/>
  <c r="G43" i="9" s="1"/>
  <c r="AG40" i="9"/>
  <c r="AF40" i="9" s="1"/>
  <c r="AH40" i="9" l="1"/>
  <c r="AI40" i="9" s="1"/>
  <c r="AE41" i="9" s="1"/>
  <c r="I43" i="9"/>
  <c r="H43" i="9"/>
  <c r="U43" i="9"/>
  <c r="T43" i="9" s="1"/>
  <c r="V43" i="9" s="1"/>
  <c r="W43" i="9" s="1"/>
  <c r="S44" i="9" s="1"/>
  <c r="J43" i="9" l="1"/>
  <c r="K43" i="9" s="1"/>
  <c r="G44" i="9" s="1"/>
  <c r="I44" i="9" s="1"/>
  <c r="AG41" i="9"/>
  <c r="AF41" i="9" s="1"/>
  <c r="AH41" i="9" s="1"/>
  <c r="AI41" i="9" s="1"/>
  <c r="AE42" i="9" s="1"/>
  <c r="U44" i="9"/>
  <c r="T44" i="9" s="1"/>
  <c r="H44" i="9" l="1"/>
  <c r="J44" i="9" s="1"/>
  <c r="K44" i="9" s="1"/>
  <c r="G45" i="9" s="1"/>
  <c r="I45" i="9" s="1"/>
  <c r="H45" i="9" s="1"/>
  <c r="J45" i="9" s="1"/>
  <c r="K45" i="9" s="1"/>
  <c r="G46" i="9" s="1"/>
  <c r="V44" i="9"/>
  <c r="W44" i="9" s="1"/>
  <c r="S45" i="9" s="1"/>
  <c r="U45" i="9" s="1"/>
  <c r="AG42" i="9"/>
  <c r="AF42" i="9" s="1"/>
  <c r="AH42" i="9" s="1"/>
  <c r="AI42" i="9" s="1"/>
  <c r="AE43" i="9" s="1"/>
  <c r="T45" i="9" l="1"/>
  <c r="V45" i="9" s="1"/>
  <c r="W45" i="9" s="1"/>
  <c r="S46" i="9" s="1"/>
  <c r="U46" i="9" s="1"/>
  <c r="T46" i="9" s="1"/>
  <c r="I46" i="9"/>
  <c r="H46" i="9"/>
  <c r="J46" i="9" s="1"/>
  <c r="K46" i="9" s="1"/>
  <c r="G47" i="9" s="1"/>
  <c r="AG43" i="9"/>
  <c r="AF43" i="9" s="1"/>
  <c r="I47" i="9" l="1"/>
  <c r="H47" i="9" s="1"/>
  <c r="J47" i="9" s="1"/>
  <c r="K47" i="9" s="1"/>
  <c r="G48" i="9" s="1"/>
  <c r="AH43" i="9"/>
  <c r="AI43" i="9" s="1"/>
  <c r="AE44" i="9" s="1"/>
  <c r="V46" i="9"/>
  <c r="W46" i="9" s="1"/>
  <c r="S47" i="9" s="1"/>
  <c r="I48" i="9" l="1"/>
  <c r="H48" i="9"/>
  <c r="J48" i="9" s="1"/>
  <c r="K48" i="9" s="1"/>
  <c r="G49" i="9" s="1"/>
  <c r="AG44" i="9"/>
  <c r="AF44" i="9"/>
  <c r="U47" i="9"/>
  <c r="T47" i="9"/>
  <c r="V47" i="9" s="1"/>
  <c r="W47" i="9" s="1"/>
  <c r="S48" i="9" s="1"/>
  <c r="I49" i="9" l="1"/>
  <c r="H49" i="9"/>
  <c r="J49" i="9" s="1"/>
  <c r="K49" i="9" s="1"/>
  <c r="G50" i="9" s="1"/>
  <c r="AH44" i="9"/>
  <c r="AI44" i="9" s="1"/>
  <c r="AE45" i="9" s="1"/>
  <c r="T48" i="9"/>
  <c r="U48" i="9"/>
  <c r="V48" i="9" l="1"/>
  <c r="W48" i="9" s="1"/>
  <c r="S49" i="9" s="1"/>
  <c r="I50" i="9"/>
  <c r="H50" i="9" s="1"/>
  <c r="J50" i="9" s="1"/>
  <c r="K50" i="9" s="1"/>
  <c r="G51" i="9" s="1"/>
  <c r="AG45" i="9"/>
  <c r="AF45" i="9" s="1"/>
  <c r="U49" i="9"/>
  <c r="T49" i="9"/>
  <c r="V49" i="9" l="1"/>
  <c r="W49" i="9" s="1"/>
  <c r="S50" i="9" s="1"/>
  <c r="I51" i="9"/>
  <c r="H51" i="9"/>
  <c r="AH45" i="9"/>
  <c r="AI45" i="9" s="1"/>
  <c r="AE46" i="9" s="1"/>
  <c r="T50" i="9"/>
  <c r="U50" i="9"/>
  <c r="J51" i="9" l="1"/>
  <c r="K51" i="9" s="1"/>
  <c r="G52" i="9" s="1"/>
  <c r="I52" i="9" s="1"/>
  <c r="H52" i="9" s="1"/>
  <c r="J52" i="9" s="1"/>
  <c r="K52" i="9" s="1"/>
  <c r="G53" i="9" s="1"/>
  <c r="AG46" i="9"/>
  <c r="AF46" i="9"/>
  <c r="V50" i="9"/>
  <c r="W50" i="9" s="1"/>
  <c r="S51" i="9" s="1"/>
  <c r="AH46" i="9" l="1"/>
  <c r="AI46" i="9" s="1"/>
  <c r="AE47" i="9" s="1"/>
  <c r="I53" i="9"/>
  <c r="H53" i="9"/>
  <c r="AG47" i="9"/>
  <c r="AF47" i="9" s="1"/>
  <c r="U51" i="9"/>
  <c r="T51" i="9"/>
  <c r="J53" i="9" l="1"/>
  <c r="K53" i="9" s="1"/>
  <c r="G54" i="9" s="1"/>
  <c r="V51" i="9"/>
  <c r="W51" i="9" s="1"/>
  <c r="S52" i="9" s="1"/>
  <c r="U52" i="9" s="1"/>
  <c r="I54" i="9"/>
  <c r="H54" i="9"/>
  <c r="J54" i="9" s="1"/>
  <c r="K54" i="9" s="1"/>
  <c r="G55" i="9" s="1"/>
  <c r="AH47" i="9"/>
  <c r="AI47" i="9" s="1"/>
  <c r="AE48" i="9" s="1"/>
  <c r="T52" i="9"/>
  <c r="I55" i="9" l="1"/>
  <c r="H55" i="9"/>
  <c r="AG48" i="9"/>
  <c r="AF48" i="9"/>
  <c r="AH48" i="9" s="1"/>
  <c r="AI48" i="9" s="1"/>
  <c r="AE49" i="9" s="1"/>
  <c r="V52" i="9"/>
  <c r="W52" i="9" s="1"/>
  <c r="S53" i="9" s="1"/>
  <c r="J55" i="9" l="1"/>
  <c r="K55" i="9" s="1"/>
  <c r="G56" i="9" s="1"/>
  <c r="I56" i="9" s="1"/>
  <c r="AG49" i="9"/>
  <c r="AF49" i="9" s="1"/>
  <c r="U53" i="9"/>
  <c r="T53" i="9" s="1"/>
  <c r="V53" i="9" s="1"/>
  <c r="W53" i="9" s="1"/>
  <c r="S54" i="9" s="1"/>
  <c r="H56" i="9" l="1"/>
  <c r="J56" i="9" s="1"/>
  <c r="K56" i="9" s="1"/>
  <c r="G57" i="9" s="1"/>
  <c r="I57" i="9" s="1"/>
  <c r="H57" i="9" s="1"/>
  <c r="J57" i="9" s="1"/>
  <c r="K57" i="9" s="1"/>
  <c r="G58" i="9" s="1"/>
  <c r="I58" i="9" s="1"/>
  <c r="H58" i="9" s="1"/>
  <c r="J58" i="9" s="1"/>
  <c r="K58" i="9" s="1"/>
  <c r="G59" i="9" s="1"/>
  <c r="AH49" i="9"/>
  <c r="AI49" i="9" s="1"/>
  <c r="AE50" i="9" s="1"/>
  <c r="U54" i="9"/>
  <c r="T54" i="9" s="1"/>
  <c r="AG50" i="9" l="1"/>
  <c r="AF50" i="9"/>
  <c r="AH50" i="9" s="1"/>
  <c r="AI50" i="9" s="1"/>
  <c r="AE51" i="9" s="1"/>
  <c r="V54" i="9"/>
  <c r="W54" i="9" s="1"/>
  <c r="S55" i="9" s="1"/>
  <c r="I59" i="9"/>
  <c r="H59" i="9" s="1"/>
  <c r="J59" i="9" s="1"/>
  <c r="K59" i="9" s="1"/>
  <c r="G60" i="9" s="1"/>
  <c r="AG51" i="9" l="1"/>
  <c r="AF51" i="9" s="1"/>
  <c r="U55" i="9"/>
  <c r="T55" i="9"/>
  <c r="I60" i="9"/>
  <c r="H60" i="9"/>
  <c r="J60" i="9" l="1"/>
  <c r="K60" i="9" s="1"/>
  <c r="G61" i="9" s="1"/>
  <c r="I61" i="9" s="1"/>
  <c r="H61" i="9" s="1"/>
  <c r="J61" i="9" s="1"/>
  <c r="K61" i="9" s="1"/>
  <c r="G62" i="9" s="1"/>
  <c r="V55" i="9"/>
  <c r="W55" i="9" s="1"/>
  <c r="S56" i="9" s="1"/>
  <c r="AH51" i="9"/>
  <c r="AI51" i="9" s="1"/>
  <c r="AE52" i="9" s="1"/>
  <c r="U56" i="9" l="1"/>
  <c r="T56" i="9" s="1"/>
  <c r="V56" i="9" s="1"/>
  <c r="W56" i="9" s="1"/>
  <c r="S57" i="9" s="1"/>
  <c r="AG52" i="9"/>
  <c r="AF52" i="9" s="1"/>
  <c r="AH52" i="9" s="1"/>
  <c r="AI52" i="9" s="1"/>
  <c r="AE53" i="9" s="1"/>
  <c r="I62" i="9"/>
  <c r="H62" i="9"/>
  <c r="U57" i="9" l="1"/>
  <c r="T57" i="9" s="1"/>
  <c r="V57" i="9" s="1"/>
  <c r="W57" i="9" s="1"/>
  <c r="S58" i="9" s="1"/>
  <c r="AG53" i="9"/>
  <c r="AF53" i="9" s="1"/>
  <c r="J62" i="9"/>
  <c r="K62" i="9" s="1"/>
  <c r="G63" i="9" s="1"/>
  <c r="I63" i="9" s="1"/>
  <c r="U58" i="9" l="1"/>
  <c r="T58" i="9"/>
  <c r="V58" i="9" s="1"/>
  <c r="W58" i="9" s="1"/>
  <c r="S59" i="9" s="1"/>
  <c r="AH53" i="9"/>
  <c r="AI53" i="9" s="1"/>
  <c r="AE54" i="9" s="1"/>
  <c r="H63" i="9"/>
  <c r="J63" i="9" s="1"/>
  <c r="K63" i="9" s="1"/>
  <c r="G64" i="9" s="1"/>
  <c r="I64" i="9" s="1"/>
  <c r="U59" i="9" l="1"/>
  <c r="T59" i="9" s="1"/>
  <c r="V59" i="9" s="1"/>
  <c r="W59" i="9" s="1"/>
  <c r="S60" i="9" s="1"/>
  <c r="H64" i="9"/>
  <c r="J64" i="9" s="1"/>
  <c r="K64" i="9" s="1"/>
  <c r="G65" i="9" s="1"/>
  <c r="I65" i="9" s="1"/>
  <c r="AG54" i="9"/>
  <c r="AF54" i="9" s="1"/>
  <c r="H65" i="9" l="1"/>
  <c r="AH54" i="9"/>
  <c r="AI54" i="9" s="1"/>
  <c r="AE55" i="9" s="1"/>
  <c r="U60" i="9"/>
  <c r="T60" i="9" s="1"/>
  <c r="J65" i="9"/>
  <c r="K65" i="9" s="1"/>
  <c r="G66" i="9" s="1"/>
  <c r="I66" i="9" s="1"/>
  <c r="H66" i="9" s="1"/>
  <c r="AG55" i="9" l="1"/>
  <c r="V60" i="9"/>
  <c r="W60" i="9" s="1"/>
  <c r="S61" i="9" s="1"/>
  <c r="J66" i="9"/>
  <c r="K66" i="9" s="1"/>
  <c r="G67" i="9" s="1"/>
  <c r="AF55" i="9" l="1"/>
  <c r="AH55" i="9" s="1"/>
  <c r="AI55" i="9" s="1"/>
  <c r="AE56" i="9" s="1"/>
  <c r="I67" i="9"/>
  <c r="H67" i="9" s="1"/>
  <c r="J67" i="9" s="1"/>
  <c r="K67" i="9" s="1"/>
  <c r="G68" i="9" s="1"/>
  <c r="U61" i="9"/>
  <c r="T61" i="9"/>
  <c r="AG56" i="9" l="1"/>
  <c r="AF56" i="9" s="1"/>
  <c r="AH56" i="9" s="1"/>
  <c r="AI56" i="9" s="1"/>
  <c r="AE57" i="9" s="1"/>
  <c r="AG57" i="9" s="1"/>
  <c r="I68" i="9"/>
  <c r="H68" i="9"/>
  <c r="V61" i="9"/>
  <c r="W61" i="9" s="1"/>
  <c r="S62" i="9" s="1"/>
  <c r="AF57" i="9" l="1"/>
  <c r="J68" i="9"/>
  <c r="K68" i="9" s="1"/>
  <c r="G69" i="9" s="1"/>
  <c r="I69" i="9" s="1"/>
  <c r="H69" i="9" s="1"/>
  <c r="J69" i="9" s="1"/>
  <c r="K69" i="9" s="1"/>
  <c r="G70" i="9" s="1"/>
  <c r="I70" i="9" s="1"/>
  <c r="H70" i="9" s="1"/>
  <c r="J70" i="9" s="1"/>
  <c r="K70" i="9" s="1"/>
  <c r="G71" i="9" s="1"/>
  <c r="AH57" i="9"/>
  <c r="AI57" i="9" s="1"/>
  <c r="AE58" i="9" s="1"/>
  <c r="T62" i="9"/>
  <c r="U62" i="9"/>
  <c r="AG58" i="9" l="1"/>
  <c r="AF58" i="9"/>
  <c r="V62" i="9"/>
  <c r="W62" i="9" s="1"/>
  <c r="S63" i="9" s="1"/>
  <c r="I71" i="9"/>
  <c r="H71" i="9" s="1"/>
  <c r="J71" i="9" s="1"/>
  <c r="K71" i="9" s="1"/>
  <c r="G72" i="9" s="1"/>
  <c r="AH58" i="9" l="1"/>
  <c r="AI58" i="9" s="1"/>
  <c r="AE59" i="9" s="1"/>
  <c r="AG59" i="9" s="1"/>
  <c r="U63" i="9"/>
  <c r="T63" i="9"/>
  <c r="I72" i="9"/>
  <c r="H72" i="9"/>
  <c r="AF59" i="9" l="1"/>
  <c r="V63" i="9"/>
  <c r="W63" i="9" s="1"/>
  <c r="S64" i="9" s="1"/>
  <c r="AH59" i="9"/>
  <c r="AI59" i="9" s="1"/>
  <c r="AE60" i="9" s="1"/>
  <c r="J72" i="9"/>
  <c r="K72" i="9" s="1"/>
  <c r="G73" i="9" s="1"/>
  <c r="I73" i="9" s="1"/>
  <c r="U64" i="9" l="1"/>
  <c r="T64" i="9" s="1"/>
  <c r="V64" i="9" s="1"/>
  <c r="W64" i="9" s="1"/>
  <c r="S65" i="9" s="1"/>
  <c r="AG60" i="9"/>
  <c r="AF60" i="9"/>
  <c r="AH60" i="9" s="1"/>
  <c r="AI60" i="9" s="1"/>
  <c r="AE61" i="9" s="1"/>
  <c r="H73" i="9"/>
  <c r="J73" i="9" s="1"/>
  <c r="K73" i="9" s="1"/>
  <c r="G74" i="9" s="1"/>
  <c r="I74" i="9" s="1"/>
  <c r="AG61" i="9" l="1"/>
  <c r="AF61" i="9" s="1"/>
  <c r="U65" i="9"/>
  <c r="T65" i="9"/>
  <c r="V65" i="9" s="1"/>
  <c r="W65" i="9" s="1"/>
  <c r="S66" i="9" s="1"/>
  <c r="H74" i="9"/>
  <c r="J74" i="9" s="1"/>
  <c r="K74" i="9" s="1"/>
  <c r="G75" i="9" s="1"/>
  <c r="I75" i="9" s="1"/>
  <c r="AH61" i="9" l="1"/>
  <c r="AI61" i="9" s="1"/>
  <c r="AE62" i="9" s="1"/>
  <c r="T66" i="9"/>
  <c r="U66" i="9"/>
  <c r="H75" i="9"/>
  <c r="J75" i="9" s="1"/>
  <c r="K75" i="9" s="1"/>
  <c r="G76" i="9" s="1"/>
  <c r="I76" i="9" s="1"/>
  <c r="AG62" i="9" l="1"/>
  <c r="AF62" i="9"/>
  <c r="AH62" i="9" s="1"/>
  <c r="AI62" i="9" s="1"/>
  <c r="AE63" i="9" s="1"/>
  <c r="V66" i="9"/>
  <c r="W66" i="9" s="1"/>
  <c r="S67" i="9" s="1"/>
  <c r="H76" i="9"/>
  <c r="J76" i="9" s="1"/>
  <c r="K76" i="9" s="1"/>
  <c r="G77" i="9" s="1"/>
  <c r="I77" i="9" s="1"/>
  <c r="AG63" i="9" l="1"/>
  <c r="AF63" i="9" s="1"/>
  <c r="U67" i="9"/>
  <c r="T67" i="9" s="1"/>
  <c r="V67" i="9" s="1"/>
  <c r="W67" i="9" s="1"/>
  <c r="S68" i="9" s="1"/>
  <c r="H77" i="9"/>
  <c r="J77" i="9" s="1"/>
  <c r="K77" i="9" s="1"/>
  <c r="G78" i="9" s="1"/>
  <c r="I78" i="9" s="1"/>
  <c r="AH63" i="9" l="1"/>
  <c r="AI63" i="9" s="1"/>
  <c r="AE64" i="9" s="1"/>
  <c r="U68" i="9"/>
  <c r="T68" i="9" s="1"/>
  <c r="H78" i="9"/>
  <c r="J78" i="9" s="1"/>
  <c r="K78" i="9" s="1"/>
  <c r="G79" i="9" s="1"/>
  <c r="I79" i="9" s="1"/>
  <c r="AG64" i="9" l="1"/>
  <c r="AF64" i="9" s="1"/>
  <c r="AH64" i="9" s="1"/>
  <c r="AI64" i="9" s="1"/>
  <c r="AE65" i="9" s="1"/>
  <c r="V68" i="9"/>
  <c r="W68" i="9" s="1"/>
  <c r="S69" i="9" s="1"/>
  <c r="H79" i="9"/>
  <c r="J79" i="9" s="1"/>
  <c r="K79" i="9" s="1"/>
  <c r="G80" i="9" s="1"/>
  <c r="I80" i="9" s="1"/>
  <c r="AG65" i="9" l="1"/>
  <c r="AF65" i="9" s="1"/>
  <c r="U69" i="9"/>
  <c r="T69" i="9" s="1"/>
  <c r="H80" i="9"/>
  <c r="J80" i="9" s="1"/>
  <c r="K80" i="9" s="1"/>
  <c r="G81" i="9" s="1"/>
  <c r="V69" i="9" l="1"/>
  <c r="W69" i="9" s="1"/>
  <c r="S70" i="9" s="1"/>
  <c r="U70" i="9" s="1"/>
  <c r="T70" i="9" s="1"/>
  <c r="AH65" i="9"/>
  <c r="AI65" i="9" s="1"/>
  <c r="AE66" i="9" s="1"/>
  <c r="I81" i="9"/>
  <c r="H81" i="9" l="1"/>
  <c r="J81" i="9" s="1"/>
  <c r="K81" i="9" s="1"/>
  <c r="G82" i="9" s="1"/>
  <c r="AG66" i="9"/>
  <c r="AF66" i="9" s="1"/>
  <c r="AH66" i="9" s="1"/>
  <c r="AI66" i="9" s="1"/>
  <c r="AE67" i="9" s="1"/>
  <c r="V70" i="9"/>
  <c r="W70" i="9" s="1"/>
  <c r="S71" i="9" s="1"/>
  <c r="I82" i="9" l="1"/>
  <c r="H82" i="9" s="1"/>
  <c r="J82" i="9" s="1"/>
  <c r="K82" i="9" s="1"/>
  <c r="G83" i="9" s="1"/>
  <c r="I83" i="9" s="1"/>
  <c r="AG67" i="9"/>
  <c r="AF67" i="9" s="1"/>
  <c r="U71" i="9"/>
  <c r="T71" i="9" s="1"/>
  <c r="H83" i="9" l="1"/>
  <c r="J83" i="9" s="1"/>
  <c r="K83" i="9" s="1"/>
  <c r="G84" i="9" s="1"/>
  <c r="I84" i="9" s="1"/>
  <c r="AH67" i="9"/>
  <c r="AI67" i="9" s="1"/>
  <c r="AE68" i="9" s="1"/>
  <c r="V71" i="9"/>
  <c r="W71" i="9" s="1"/>
  <c r="S72" i="9" s="1"/>
  <c r="H84" i="9" l="1"/>
  <c r="J84" i="9" s="1"/>
  <c r="K84" i="9" s="1"/>
  <c r="G85" i="9" s="1"/>
  <c r="I85" i="9" s="1"/>
  <c r="H85" i="9" s="1"/>
  <c r="J85" i="9" s="1"/>
  <c r="K85" i="9" s="1"/>
  <c r="G86" i="9" s="1"/>
  <c r="AG68" i="9"/>
  <c r="AF68" i="9" s="1"/>
  <c r="U72" i="9"/>
  <c r="T72" i="9" s="1"/>
  <c r="V72" i="9" s="1"/>
  <c r="W72" i="9" s="1"/>
  <c r="S73" i="9" s="1"/>
  <c r="AH68" i="9" l="1"/>
  <c r="AI68" i="9" s="1"/>
  <c r="AE69" i="9" s="1"/>
  <c r="AG69" i="9" s="1"/>
  <c r="AF69" i="9" s="1"/>
  <c r="I86" i="9"/>
  <c r="H86" i="9" s="1"/>
  <c r="J86" i="9" s="1"/>
  <c r="K86" i="9" s="1"/>
  <c r="G87" i="9" s="1"/>
  <c r="U73" i="9"/>
  <c r="T73" i="9"/>
  <c r="V73" i="9" s="1"/>
  <c r="W73" i="9" s="1"/>
  <c r="S74" i="9" s="1"/>
  <c r="AH69" i="9" l="1"/>
  <c r="AI69" i="9" s="1"/>
  <c r="AE70" i="9" s="1"/>
  <c r="U74" i="9"/>
  <c r="T74" i="9" s="1"/>
  <c r="V74" i="9" s="1"/>
  <c r="W74" i="9" s="1"/>
  <c r="S75" i="9" s="1"/>
  <c r="I87" i="9"/>
  <c r="H87" i="9" s="1"/>
  <c r="AG70" i="9" l="1"/>
  <c r="AF70" i="9"/>
  <c r="U75" i="9"/>
  <c r="T75" i="9" s="1"/>
  <c r="V75" i="9" s="1"/>
  <c r="W75" i="9" s="1"/>
  <c r="S76" i="9" s="1"/>
  <c r="J87" i="9"/>
  <c r="K87" i="9" s="1"/>
  <c r="G88" i="9" s="1"/>
  <c r="AH70" i="9" l="1"/>
  <c r="AI70" i="9" s="1"/>
  <c r="AE71" i="9" s="1"/>
  <c r="AG71" i="9" s="1"/>
  <c r="AF71" i="9" s="1"/>
  <c r="U76" i="9"/>
  <c r="T76" i="9" s="1"/>
  <c r="I88" i="9"/>
  <c r="H88" i="9" l="1"/>
  <c r="J88" i="9" s="1"/>
  <c r="K88" i="9" s="1"/>
  <c r="G89" i="9" s="1"/>
  <c r="AH71" i="9"/>
  <c r="AI71" i="9" s="1"/>
  <c r="AE72" i="9" s="1"/>
  <c r="V76" i="9"/>
  <c r="W76" i="9" s="1"/>
  <c r="S77" i="9" s="1"/>
  <c r="I89" i="9" l="1"/>
  <c r="H89" i="9" s="1"/>
  <c r="J89" i="9" s="1"/>
  <c r="K89" i="9" s="1"/>
  <c r="G90" i="9" s="1"/>
  <c r="AG72" i="9"/>
  <c r="AF72" i="9" s="1"/>
  <c r="AH72" i="9" s="1"/>
  <c r="AI72" i="9" s="1"/>
  <c r="AE73" i="9" s="1"/>
  <c r="U77" i="9"/>
  <c r="T77" i="9" s="1"/>
  <c r="V77" i="9" s="1"/>
  <c r="W77" i="9" s="1"/>
  <c r="S78" i="9" s="1"/>
  <c r="I90" i="9" l="1"/>
  <c r="H90" i="9" s="1"/>
  <c r="J90" i="9" s="1"/>
  <c r="K90" i="9" s="1"/>
  <c r="G91" i="9" s="1"/>
  <c r="AG73" i="9"/>
  <c r="AF73" i="9" s="1"/>
  <c r="U78" i="9"/>
  <c r="T78" i="9" s="1"/>
  <c r="V78" i="9" s="1"/>
  <c r="W78" i="9" s="1"/>
  <c r="S79" i="9" s="1"/>
  <c r="AH73" i="9" l="1"/>
  <c r="AI73" i="9" s="1"/>
  <c r="AE74" i="9" s="1"/>
  <c r="U79" i="9"/>
  <c r="T79" i="9"/>
  <c r="I91" i="9"/>
  <c r="H91" i="9"/>
  <c r="V79" i="9" l="1"/>
  <c r="W79" i="9" s="1"/>
  <c r="S80" i="9" s="1"/>
  <c r="AG74" i="9"/>
  <c r="AF74" i="9" s="1"/>
  <c r="AH74" i="9" s="1"/>
  <c r="AI74" i="9" s="1"/>
  <c r="AE75" i="9" s="1"/>
  <c r="U80" i="9"/>
  <c r="T80" i="9" s="1"/>
  <c r="J91" i="9"/>
  <c r="K91" i="9" s="1"/>
  <c r="G92" i="9" s="1"/>
  <c r="I92" i="9" s="1"/>
  <c r="V80" i="9" l="1"/>
  <c r="W80" i="9" s="1"/>
  <c r="S81" i="9" s="1"/>
  <c r="U81" i="9" s="1"/>
  <c r="T81" i="9" s="1"/>
  <c r="V81" i="9" s="1"/>
  <c r="W81" i="9" s="1"/>
  <c r="S82" i="9" s="1"/>
  <c r="AG75" i="9"/>
  <c r="AF75" i="9" s="1"/>
  <c r="H92" i="9"/>
  <c r="J92" i="9" s="1"/>
  <c r="K92" i="9" s="1"/>
  <c r="G93" i="9" s="1"/>
  <c r="AH75" i="9" l="1"/>
  <c r="AI75" i="9" s="1"/>
  <c r="AE76" i="9" s="1"/>
  <c r="T82" i="9"/>
  <c r="U82" i="9"/>
  <c r="I93" i="9"/>
  <c r="H93" i="9"/>
  <c r="J93" i="9" l="1"/>
  <c r="K93" i="9" s="1"/>
  <c r="G94" i="9" s="1"/>
  <c r="AG76" i="9"/>
  <c r="AF76" i="9"/>
  <c r="V82" i="9"/>
  <c r="W82" i="9" s="1"/>
  <c r="S83" i="9" s="1"/>
  <c r="I94" i="9"/>
  <c r="H94" i="9"/>
  <c r="AH76" i="9" l="1"/>
  <c r="AI76" i="9" s="1"/>
  <c r="AE77" i="9" s="1"/>
  <c r="AG77" i="9" s="1"/>
  <c r="U83" i="9"/>
  <c r="T83" i="9" s="1"/>
  <c r="V83" i="9" s="1"/>
  <c r="W83" i="9" s="1"/>
  <c r="S84" i="9" s="1"/>
  <c r="J94" i="9"/>
  <c r="K94" i="9" s="1"/>
  <c r="G95" i="9" s="1"/>
  <c r="I95" i="9" s="1"/>
  <c r="AF77" i="9" l="1"/>
  <c r="AH77" i="9" s="1"/>
  <c r="AI77" i="9" s="1"/>
  <c r="AE78" i="9" s="1"/>
  <c r="U84" i="9"/>
  <c r="T84" i="9" s="1"/>
  <c r="H95" i="9"/>
  <c r="J95" i="9" s="1"/>
  <c r="K95" i="9" s="1"/>
  <c r="G96" i="9" s="1"/>
  <c r="AG78" i="9" l="1"/>
  <c r="AF78" i="9"/>
  <c r="V84" i="9"/>
  <c r="W84" i="9" s="1"/>
  <c r="S85" i="9" s="1"/>
  <c r="I96" i="9"/>
  <c r="H96" i="9" s="1"/>
  <c r="AH78" i="9" l="1"/>
  <c r="AI78" i="9" s="1"/>
  <c r="AE79" i="9" s="1"/>
  <c r="AG79" i="9" s="1"/>
  <c r="AF79" i="9" s="1"/>
  <c r="U85" i="9"/>
  <c r="T85" i="9"/>
  <c r="J96" i="9"/>
  <c r="K96" i="9" s="1"/>
  <c r="G97" i="9" s="1"/>
  <c r="V85" i="9" l="1"/>
  <c r="W85" i="9" s="1"/>
  <c r="S86" i="9" s="1"/>
  <c r="AH79" i="9"/>
  <c r="AI79" i="9" s="1"/>
  <c r="AE80" i="9" s="1"/>
  <c r="U86" i="9"/>
  <c r="T86" i="9" s="1"/>
  <c r="I97" i="9"/>
  <c r="H97" i="9" s="1"/>
  <c r="J97" i="9" s="1"/>
  <c r="K97" i="9" s="1"/>
  <c r="G98" i="9" s="1"/>
  <c r="AG80" i="9" l="1"/>
  <c r="AF80" i="9" s="1"/>
  <c r="AH80" i="9" s="1"/>
  <c r="AI80" i="9" s="1"/>
  <c r="AE81" i="9" s="1"/>
  <c r="V86" i="9"/>
  <c r="W86" i="9" s="1"/>
  <c r="S87" i="9" s="1"/>
  <c r="I98" i="9"/>
  <c r="H98" i="9" s="1"/>
  <c r="AG81" i="9" l="1"/>
  <c r="AF81" i="9" s="1"/>
  <c r="U87" i="9"/>
  <c r="T87" i="9" s="1"/>
  <c r="V87" i="9" s="1"/>
  <c r="W87" i="9" s="1"/>
  <c r="S88" i="9" s="1"/>
  <c r="J98" i="9"/>
  <c r="K98" i="9" s="1"/>
  <c r="G99" i="9" s="1"/>
  <c r="I99" i="9" s="1"/>
  <c r="AH81" i="9" l="1"/>
  <c r="AI81" i="9" s="1"/>
  <c r="AE82" i="9" s="1"/>
  <c r="U88" i="9"/>
  <c r="T88" i="9" s="1"/>
  <c r="H99" i="9"/>
  <c r="J99" i="9" s="1"/>
  <c r="K99" i="9" s="1"/>
  <c r="G100" i="9" s="1"/>
  <c r="AG82" i="9" l="1"/>
  <c r="AF82" i="9" s="1"/>
  <c r="AH82" i="9" s="1"/>
  <c r="AI82" i="9" s="1"/>
  <c r="AE83" i="9" s="1"/>
  <c r="V88" i="9"/>
  <c r="W88" i="9" s="1"/>
  <c r="S89" i="9" s="1"/>
  <c r="I100" i="9"/>
  <c r="H100" i="9" s="1"/>
  <c r="J100" i="9" s="1"/>
  <c r="K100" i="9" s="1"/>
  <c r="G101" i="9" s="1"/>
  <c r="AG83" i="9" l="1"/>
  <c r="AF83" i="9" s="1"/>
  <c r="U89" i="9"/>
  <c r="T89" i="9"/>
  <c r="I101" i="9"/>
  <c r="H101" i="9"/>
  <c r="V89" i="9" l="1"/>
  <c r="W89" i="9" s="1"/>
  <c r="S90" i="9" s="1"/>
  <c r="AH83" i="9"/>
  <c r="AI83" i="9" s="1"/>
  <c r="AE84" i="9" s="1"/>
  <c r="T90" i="9"/>
  <c r="U90" i="9"/>
  <c r="J101" i="9"/>
  <c r="K101" i="9" s="1"/>
  <c r="G102" i="9" s="1"/>
  <c r="I102" i="9" s="1"/>
  <c r="AG84" i="9" l="1"/>
  <c r="AF84" i="9"/>
  <c r="AH84" i="9" s="1"/>
  <c r="AI84" i="9" s="1"/>
  <c r="AE85" i="9" s="1"/>
  <c r="V90" i="9"/>
  <c r="W90" i="9" s="1"/>
  <c r="S91" i="9" s="1"/>
  <c r="H102" i="9"/>
  <c r="J102" i="9" s="1"/>
  <c r="K102" i="9" s="1"/>
  <c r="G103" i="9" s="1"/>
  <c r="AG85" i="9" l="1"/>
  <c r="AF85" i="9"/>
  <c r="U91" i="9"/>
  <c r="T91" i="9" s="1"/>
  <c r="I103" i="9"/>
  <c r="H103" i="9" s="1"/>
  <c r="AH85" i="9" l="1"/>
  <c r="AI85" i="9" s="1"/>
  <c r="AE86" i="9" s="1"/>
  <c r="AG86" i="9"/>
  <c r="AF86" i="9" s="1"/>
  <c r="V91" i="9"/>
  <c r="W91" i="9" s="1"/>
  <c r="S92" i="9" s="1"/>
  <c r="J103" i="9"/>
  <c r="K103" i="9" s="1"/>
  <c r="G104" i="9" s="1"/>
  <c r="AH86" i="9" l="1"/>
  <c r="AI86" i="9" s="1"/>
  <c r="AE87" i="9" s="1"/>
  <c r="U92" i="9"/>
  <c r="T92" i="9" s="1"/>
  <c r="V92" i="9" s="1"/>
  <c r="W92" i="9" s="1"/>
  <c r="S93" i="9" s="1"/>
  <c r="I104" i="9"/>
  <c r="H104" i="9" s="1"/>
  <c r="AG87" i="9" l="1"/>
  <c r="AF87" i="9" s="1"/>
  <c r="U93" i="9"/>
  <c r="T93" i="9"/>
  <c r="V93" i="9" s="1"/>
  <c r="W93" i="9" s="1"/>
  <c r="S94" i="9" s="1"/>
  <c r="J104" i="9"/>
  <c r="K104" i="9" s="1"/>
  <c r="G105" i="9" s="1"/>
  <c r="I105" i="9" s="1"/>
  <c r="AH87" i="9" l="1"/>
  <c r="AI87" i="9" s="1"/>
  <c r="AE88" i="9" s="1"/>
  <c r="U94" i="9"/>
  <c r="T94" i="9" s="1"/>
  <c r="V94" i="9" s="1"/>
  <c r="W94" i="9" s="1"/>
  <c r="S95" i="9" s="1"/>
  <c r="H105" i="9"/>
  <c r="J105" i="9" s="1"/>
  <c r="K105" i="9" s="1"/>
  <c r="G106" i="9" s="1"/>
  <c r="AG88" i="9" l="1"/>
  <c r="AF88" i="9" s="1"/>
  <c r="U95" i="9"/>
  <c r="T95" i="9"/>
  <c r="I106" i="9"/>
  <c r="V95" i="9" l="1"/>
  <c r="W95" i="9" s="1"/>
  <c r="S96" i="9" s="1"/>
  <c r="H106" i="9"/>
  <c r="J106" i="9" s="1"/>
  <c r="K106" i="9" s="1"/>
  <c r="G107" i="9" s="1"/>
  <c r="AH88" i="9"/>
  <c r="AI88" i="9" s="1"/>
  <c r="AE89" i="9" s="1"/>
  <c r="U96" i="9"/>
  <c r="T96" i="9" s="1"/>
  <c r="I107" i="9" l="1"/>
  <c r="H107" i="9" s="1"/>
  <c r="J107" i="9" s="1"/>
  <c r="K107" i="9" s="1"/>
  <c r="G108" i="9" s="1"/>
  <c r="AG89" i="9"/>
  <c r="AF89" i="9" s="1"/>
  <c r="AH89" i="9" s="1"/>
  <c r="AI89" i="9" s="1"/>
  <c r="AE90" i="9" s="1"/>
  <c r="V96" i="9"/>
  <c r="W96" i="9" s="1"/>
  <c r="S97" i="9" s="1"/>
  <c r="I108" i="9" l="1"/>
  <c r="AG90" i="9"/>
  <c r="AF90" i="9" s="1"/>
  <c r="U97" i="9"/>
  <c r="T97" i="9"/>
  <c r="V97" i="9" s="1"/>
  <c r="W97" i="9" s="1"/>
  <c r="S98" i="9" s="1"/>
  <c r="H108" i="9" l="1"/>
  <c r="J108" i="9" s="1"/>
  <c r="K108" i="9" s="1"/>
  <c r="G109" i="9" s="1"/>
  <c r="AH90" i="9"/>
  <c r="AI90" i="9" s="1"/>
  <c r="AE91" i="9" s="1"/>
  <c r="T98" i="9"/>
  <c r="U98" i="9"/>
  <c r="I109" i="9" l="1"/>
  <c r="H109" i="9"/>
  <c r="J109" i="9" s="1"/>
  <c r="K109" i="9" s="1"/>
  <c r="G110" i="9" s="1"/>
  <c r="AG91" i="9"/>
  <c r="AF91" i="9" s="1"/>
  <c r="AH91" i="9" s="1"/>
  <c r="AI91" i="9" s="1"/>
  <c r="AE92" i="9" s="1"/>
  <c r="V98" i="9"/>
  <c r="W98" i="9" s="1"/>
  <c r="S99" i="9" s="1"/>
  <c r="I110" i="9" l="1"/>
  <c r="H110" i="9"/>
  <c r="AG92" i="9"/>
  <c r="AF92" i="9" s="1"/>
  <c r="U99" i="9"/>
  <c r="T99" i="9"/>
  <c r="V99" i="9" l="1"/>
  <c r="W99" i="9" s="1"/>
  <c r="S100" i="9" s="1"/>
  <c r="J110" i="9"/>
  <c r="K110" i="9" s="1"/>
  <c r="G111" i="9" s="1"/>
  <c r="H111" i="9" s="1"/>
  <c r="AH92" i="9"/>
  <c r="AI92" i="9" s="1"/>
  <c r="AE93" i="9" s="1"/>
  <c r="U100" i="9"/>
  <c r="T100" i="9" s="1"/>
  <c r="I111" i="9" l="1"/>
  <c r="J111" i="9" s="1"/>
  <c r="K111" i="9" s="1"/>
  <c r="G112" i="9" s="1"/>
  <c r="I112" i="9" s="1"/>
  <c r="H112" i="9" s="1"/>
  <c r="AG93" i="9"/>
  <c r="AF93" i="9" s="1"/>
  <c r="AH93" i="9" s="1"/>
  <c r="AI93" i="9" s="1"/>
  <c r="AE94" i="9" s="1"/>
  <c r="V100" i="9"/>
  <c r="W100" i="9" s="1"/>
  <c r="S101" i="9" s="1"/>
  <c r="AG94" i="9" l="1"/>
  <c r="AF94" i="9" s="1"/>
  <c r="U101" i="9"/>
  <c r="T101" i="9" s="1"/>
  <c r="V101" i="9" s="1"/>
  <c r="W101" i="9" s="1"/>
  <c r="S102" i="9" s="1"/>
  <c r="J112" i="9"/>
  <c r="K112" i="9" s="1"/>
  <c r="G113" i="9" s="1"/>
  <c r="I113" i="9" s="1"/>
  <c r="AH94" i="9" l="1"/>
  <c r="AI94" i="9" s="1"/>
  <c r="AE95" i="9" s="1"/>
  <c r="U102" i="9"/>
  <c r="T102" i="9" s="1"/>
  <c r="H113" i="9"/>
  <c r="J113" i="9" s="1"/>
  <c r="K113" i="9" s="1"/>
  <c r="G114" i="9" s="1"/>
  <c r="AG95" i="9" l="1"/>
  <c r="AF95" i="9" s="1"/>
  <c r="V102" i="9"/>
  <c r="W102" i="9" s="1"/>
  <c r="S103" i="9" s="1"/>
  <c r="I114" i="9"/>
  <c r="H114" i="9" l="1"/>
  <c r="J114" i="9" s="1"/>
  <c r="K114" i="9" s="1"/>
  <c r="G115" i="9" s="1"/>
  <c r="AH95" i="9"/>
  <c r="AI95" i="9" s="1"/>
  <c r="AE96" i="9" s="1"/>
  <c r="U103" i="9"/>
  <c r="T103" i="9"/>
  <c r="V103" i="9" l="1"/>
  <c r="W103" i="9" s="1"/>
  <c r="S104" i="9" s="1"/>
  <c r="I115" i="9"/>
  <c r="H115" i="9"/>
  <c r="AG96" i="9"/>
  <c r="AF96" i="9" s="1"/>
  <c r="U104" i="9"/>
  <c r="T104" i="9" s="1"/>
  <c r="J115" i="9" l="1"/>
  <c r="K115" i="9" s="1"/>
  <c r="G116" i="9" s="1"/>
  <c r="I116" i="9" s="1"/>
  <c r="H116" i="9" s="1"/>
  <c r="J116" i="9" s="1"/>
  <c r="K116" i="9" s="1"/>
  <c r="G117" i="9" s="1"/>
  <c r="AH96" i="9"/>
  <c r="AI96" i="9" s="1"/>
  <c r="AE97" i="9" s="1"/>
  <c r="V104" i="9"/>
  <c r="W104" i="9" s="1"/>
  <c r="S105" i="9" s="1"/>
  <c r="AG97" i="9" l="1"/>
  <c r="AF97" i="9"/>
  <c r="U105" i="9"/>
  <c r="T105" i="9"/>
  <c r="I117" i="9"/>
  <c r="H117" i="9" s="1"/>
  <c r="J117" i="9" s="1"/>
  <c r="K117" i="9" s="1"/>
  <c r="G118" i="9" s="1"/>
  <c r="V105" i="9" l="1"/>
  <c r="W105" i="9" s="1"/>
  <c r="S106" i="9" s="1"/>
  <c r="U106" i="9" s="1"/>
  <c r="T106" i="9" s="1"/>
  <c r="AH97" i="9"/>
  <c r="AI97" i="9" s="1"/>
  <c r="AE98" i="9" s="1"/>
  <c r="AG98" i="9" s="1"/>
  <c r="AF98" i="9" s="1"/>
  <c r="I118" i="9"/>
  <c r="H118" i="9" s="1"/>
  <c r="AH98" i="9" l="1"/>
  <c r="AI98" i="9" s="1"/>
  <c r="AE99" i="9" s="1"/>
  <c r="V106" i="9"/>
  <c r="W106" i="9" s="1"/>
  <c r="S107" i="9" s="1"/>
  <c r="J118" i="9"/>
  <c r="K118" i="9" s="1"/>
  <c r="G119" i="9" s="1"/>
  <c r="AG99" i="9" l="1"/>
  <c r="AF99" i="9"/>
  <c r="AH99" i="9" s="1"/>
  <c r="AI99" i="9" s="1"/>
  <c r="AE100" i="9" s="1"/>
  <c r="U107" i="9"/>
  <c r="T107" i="9" s="1"/>
  <c r="V107" i="9" s="1"/>
  <c r="W107" i="9" s="1"/>
  <c r="S108" i="9" s="1"/>
  <c r="I119" i="9"/>
  <c r="H119" i="9" l="1"/>
  <c r="J119" i="9" s="1"/>
  <c r="K119" i="9" s="1"/>
  <c r="G120" i="9" s="1"/>
  <c r="AG100" i="9"/>
  <c r="AF100" i="9" s="1"/>
  <c r="U108" i="9"/>
  <c r="T108" i="9" s="1"/>
  <c r="I120" i="9" l="1"/>
  <c r="H120" i="9" s="1"/>
  <c r="J120" i="9" s="1"/>
  <c r="K120" i="9" s="1"/>
  <c r="G121" i="9" s="1"/>
  <c r="AH100" i="9"/>
  <c r="AI100" i="9" s="1"/>
  <c r="AE101" i="9" s="1"/>
  <c r="V108" i="9"/>
  <c r="W108" i="9" s="1"/>
  <c r="S109" i="9" s="1"/>
  <c r="AG101" i="9" l="1"/>
  <c r="AF101" i="9"/>
  <c r="U109" i="9"/>
  <c r="T109" i="9" s="1"/>
  <c r="I121" i="9"/>
  <c r="H121" i="9" s="1"/>
  <c r="V109" i="9" l="1"/>
  <c r="W109" i="9" s="1"/>
  <c r="S110" i="9" s="1"/>
  <c r="AH101" i="9"/>
  <c r="AI101" i="9" s="1"/>
  <c r="AE102" i="9" s="1"/>
  <c r="AG102" i="9" s="1"/>
  <c r="AF102" i="9" s="1"/>
  <c r="J121" i="9"/>
  <c r="K121" i="9" s="1"/>
  <c r="G122" i="9" s="1"/>
  <c r="I122" i="9" s="1"/>
  <c r="H122" i="9" s="1"/>
  <c r="U110" i="9"/>
  <c r="T110" i="9" s="1"/>
  <c r="AH102" i="9" l="1"/>
  <c r="AI102" i="9" s="1"/>
  <c r="AE103" i="9" s="1"/>
  <c r="V110" i="9"/>
  <c r="W110" i="9" s="1"/>
  <c r="S111" i="9" s="1"/>
  <c r="J122" i="9"/>
  <c r="K122" i="9" s="1"/>
  <c r="G123" i="9" s="1"/>
  <c r="AG103" i="9" l="1"/>
  <c r="AF103" i="9" s="1"/>
  <c r="U111" i="9"/>
  <c r="T111" i="9" s="1"/>
  <c r="V111" i="9" s="1"/>
  <c r="W111" i="9" s="1"/>
  <c r="S112" i="9" s="1"/>
  <c r="I123" i="9"/>
  <c r="H123" i="9" s="1"/>
  <c r="J123" i="9" s="1"/>
  <c r="K123" i="9" s="1"/>
  <c r="G124" i="9" s="1"/>
  <c r="AH103" i="9" l="1"/>
  <c r="AI103" i="9" s="1"/>
  <c r="AE104" i="9" s="1"/>
  <c r="T112" i="9"/>
  <c r="U112" i="9"/>
  <c r="I124" i="9"/>
  <c r="H124" i="9" s="1"/>
  <c r="AG104" i="9" l="1"/>
  <c r="AF104" i="9" s="1"/>
  <c r="V112" i="9"/>
  <c r="W112" i="9" s="1"/>
  <c r="S113" i="9" s="1"/>
  <c r="J124" i="9"/>
  <c r="K124" i="9" s="1"/>
  <c r="G125" i="9" s="1"/>
  <c r="AH104" i="9" l="1"/>
  <c r="AI104" i="9" s="1"/>
  <c r="AE105" i="9" s="1"/>
  <c r="U113" i="9"/>
  <c r="T113" i="9"/>
  <c r="I125" i="9"/>
  <c r="H125" i="9"/>
  <c r="V113" i="9" l="1"/>
  <c r="W113" i="9" s="1"/>
  <c r="S114" i="9" s="1"/>
  <c r="AG105" i="9"/>
  <c r="AF105" i="9" s="1"/>
  <c r="AH105" i="9" s="1"/>
  <c r="AI105" i="9" s="1"/>
  <c r="AE106" i="9" s="1"/>
  <c r="U114" i="9"/>
  <c r="T114" i="9" s="1"/>
  <c r="J125" i="9"/>
  <c r="K125" i="9" s="1"/>
  <c r="G126" i="9" s="1"/>
  <c r="AG106" i="9" l="1"/>
  <c r="AF106" i="9" s="1"/>
  <c r="V114" i="9"/>
  <c r="W114" i="9" s="1"/>
  <c r="S115" i="9" s="1"/>
  <c r="I126" i="9"/>
  <c r="H126" i="9" s="1"/>
  <c r="AH106" i="9" l="1"/>
  <c r="AI106" i="9" s="1"/>
  <c r="AE107" i="9" s="1"/>
  <c r="U115" i="9"/>
  <c r="T115" i="9" s="1"/>
  <c r="J126" i="9"/>
  <c r="K126" i="9" s="1"/>
  <c r="G127" i="9" s="1"/>
  <c r="V115" i="9" l="1"/>
  <c r="W115" i="9" s="1"/>
  <c r="S116" i="9" s="1"/>
  <c r="AG107" i="9"/>
  <c r="AF107" i="9" s="1"/>
  <c r="AH107" i="9" s="1"/>
  <c r="AI107" i="9" s="1"/>
  <c r="AE108" i="9" s="1"/>
  <c r="I127" i="9"/>
  <c r="H127" i="9"/>
  <c r="J127" i="9" s="1"/>
  <c r="K127" i="9" s="1"/>
  <c r="G128" i="9" s="1"/>
  <c r="U116" i="9" l="1"/>
  <c r="T116" i="9" s="1"/>
  <c r="V116" i="9" s="1"/>
  <c r="W116" i="9" s="1"/>
  <c r="S117" i="9" s="1"/>
  <c r="AG108" i="9"/>
  <c r="AF108" i="9" s="1"/>
  <c r="AH108" i="9" s="1"/>
  <c r="AI108" i="9" s="1"/>
  <c r="AE109" i="9" s="1"/>
  <c r="I128" i="9"/>
  <c r="H128" i="9"/>
  <c r="AG109" i="9" l="1"/>
  <c r="AF109" i="9"/>
  <c r="U117" i="9"/>
  <c r="T117" i="9"/>
  <c r="V117" i="9" s="1"/>
  <c r="W117" i="9" s="1"/>
  <c r="S118" i="9" s="1"/>
  <c r="J128" i="9"/>
  <c r="K128" i="9" s="1"/>
  <c r="G129" i="9" s="1"/>
  <c r="AH109" i="9" l="1"/>
  <c r="AI109" i="9" s="1"/>
  <c r="AE110" i="9" s="1"/>
  <c r="AG110" i="9" s="1"/>
  <c r="AF110" i="9" s="1"/>
  <c r="U118" i="9"/>
  <c r="T118" i="9" s="1"/>
  <c r="V118" i="9" s="1"/>
  <c r="W118" i="9" s="1"/>
  <c r="S119" i="9" s="1"/>
  <c r="I129" i="9"/>
  <c r="H129" i="9"/>
  <c r="J129" i="9" l="1"/>
  <c r="K129" i="9" s="1"/>
  <c r="G130" i="9" s="1"/>
  <c r="AH110" i="9"/>
  <c r="AI110" i="9" s="1"/>
  <c r="AE111" i="9" s="1"/>
  <c r="U119" i="9"/>
  <c r="T119" i="9"/>
  <c r="I130" i="9"/>
  <c r="H130" i="9" s="1"/>
  <c r="J130" i="9" s="1"/>
  <c r="K130" i="9" s="1"/>
  <c r="G131" i="9" s="1"/>
  <c r="AG111" i="9" l="1"/>
  <c r="AF111" i="9" s="1"/>
  <c r="V119" i="9"/>
  <c r="W119" i="9" s="1"/>
  <c r="S120" i="9" s="1"/>
  <c r="I131" i="9"/>
  <c r="H131" i="9" s="1"/>
  <c r="AH111" i="9" l="1"/>
  <c r="AI111" i="9" s="1"/>
  <c r="AE112" i="9" s="1"/>
  <c r="U120" i="9"/>
  <c r="T120" i="9" s="1"/>
  <c r="J131" i="9"/>
  <c r="K131" i="9" s="1"/>
  <c r="G132" i="9" s="1"/>
  <c r="AG112" i="9" l="1"/>
  <c r="AF112" i="9" s="1"/>
  <c r="V120" i="9"/>
  <c r="W120" i="9" s="1"/>
  <c r="S121" i="9" s="1"/>
  <c r="I132" i="9"/>
  <c r="H132" i="9" s="1"/>
  <c r="J132" i="9" s="1"/>
  <c r="K132" i="9" s="1"/>
  <c r="G133" i="9" s="1"/>
  <c r="AH112" i="9" l="1"/>
  <c r="AI112" i="9" s="1"/>
  <c r="AE113" i="9" s="1"/>
  <c r="U121" i="9"/>
  <c r="T121" i="9"/>
  <c r="V121" i="9" s="1"/>
  <c r="W121" i="9" s="1"/>
  <c r="S122" i="9" s="1"/>
  <c r="I133" i="9"/>
  <c r="H133" i="9" s="1"/>
  <c r="AG113" i="9" l="1"/>
  <c r="AF113" i="9" s="1"/>
  <c r="AH113" i="9" s="1"/>
  <c r="AI113" i="9" s="1"/>
  <c r="AE114" i="9" s="1"/>
  <c r="U122" i="9"/>
  <c r="T122" i="9" s="1"/>
  <c r="J133" i="9"/>
  <c r="K133" i="9" s="1"/>
  <c r="G134" i="9" s="1"/>
  <c r="AG114" i="9" l="1"/>
  <c r="AF114" i="9" s="1"/>
  <c r="V122" i="9"/>
  <c r="W122" i="9" s="1"/>
  <c r="S123" i="9" s="1"/>
  <c r="I134" i="9"/>
  <c r="H134" i="9" s="1"/>
  <c r="J134" i="9" s="1"/>
  <c r="K134" i="9" s="1"/>
  <c r="G135" i="9" s="1"/>
  <c r="AH114" i="9" l="1"/>
  <c r="AI114" i="9" s="1"/>
  <c r="AE115" i="9" s="1"/>
  <c r="U123" i="9"/>
  <c r="T123" i="9" s="1"/>
  <c r="V123" i="9" s="1"/>
  <c r="W123" i="9" s="1"/>
  <c r="S124" i="9" s="1"/>
  <c r="I135" i="9"/>
  <c r="H135" i="9" s="1"/>
  <c r="AG115" i="9" l="1"/>
  <c r="AF115" i="9"/>
  <c r="U124" i="9"/>
  <c r="T124" i="9" s="1"/>
  <c r="J135" i="9"/>
  <c r="K135" i="9" s="1"/>
  <c r="G136" i="9" s="1"/>
  <c r="I136" i="9" s="1"/>
  <c r="AH115" i="9" l="1"/>
  <c r="AI115" i="9" s="1"/>
  <c r="AE116" i="9" s="1"/>
  <c r="V124" i="9"/>
  <c r="W124" i="9" s="1"/>
  <c r="S125" i="9" s="1"/>
  <c r="H136" i="9"/>
  <c r="J136" i="9" s="1"/>
  <c r="K136" i="9" s="1"/>
  <c r="G137" i="9" s="1"/>
  <c r="AG116" i="9" l="1"/>
  <c r="AF116" i="9" s="1"/>
  <c r="AH116" i="9" s="1"/>
  <c r="AI116" i="9" s="1"/>
  <c r="AE117" i="9" s="1"/>
  <c r="U125" i="9"/>
  <c r="T125" i="9"/>
  <c r="I137" i="9"/>
  <c r="H137" i="9" s="1"/>
  <c r="V125" i="9" l="1"/>
  <c r="W125" i="9" s="1"/>
  <c r="S126" i="9" s="1"/>
  <c r="AG117" i="9"/>
  <c r="AF117" i="9"/>
  <c r="T126" i="9"/>
  <c r="U126" i="9"/>
  <c r="J137" i="9"/>
  <c r="K137" i="9" s="1"/>
  <c r="G138" i="9" s="1"/>
  <c r="AH117" i="9" l="1"/>
  <c r="AI117" i="9" s="1"/>
  <c r="AE118" i="9" s="1"/>
  <c r="V126" i="9"/>
  <c r="W126" i="9" s="1"/>
  <c r="S127" i="9" s="1"/>
  <c r="I138" i="9"/>
  <c r="H138" i="9"/>
  <c r="AG118" i="9" l="1"/>
  <c r="AF118" i="9" s="1"/>
  <c r="U127" i="9"/>
  <c r="T127" i="9"/>
  <c r="J138" i="9"/>
  <c r="K138" i="9" s="1"/>
  <c r="G139" i="9" s="1"/>
  <c r="AH118" i="9" l="1"/>
  <c r="AI118" i="9" s="1"/>
  <c r="AE119" i="9" s="1"/>
  <c r="V127" i="9"/>
  <c r="W127" i="9" s="1"/>
  <c r="S128" i="9" s="1"/>
  <c r="I139" i="9"/>
  <c r="H139" i="9" s="1"/>
  <c r="AG119" i="9" l="1"/>
  <c r="AF119" i="9" s="1"/>
  <c r="U128" i="9"/>
  <c r="T128" i="9" s="1"/>
  <c r="J139" i="9"/>
  <c r="K139" i="9" s="1"/>
  <c r="G140" i="9" s="1"/>
  <c r="AH119" i="9" l="1"/>
  <c r="AI119" i="9" s="1"/>
  <c r="AE120" i="9" s="1"/>
  <c r="V128" i="9"/>
  <c r="W128" i="9" s="1"/>
  <c r="S129" i="9" s="1"/>
  <c r="I140" i="9"/>
  <c r="H140" i="9" s="1"/>
  <c r="AG120" i="9" l="1"/>
  <c r="AF120" i="9" s="1"/>
  <c r="U129" i="9"/>
  <c r="T129" i="9" s="1"/>
  <c r="V129" i="9" s="1"/>
  <c r="W129" i="9" s="1"/>
  <c r="S130" i="9" s="1"/>
  <c r="J140" i="9"/>
  <c r="K140" i="9" s="1"/>
  <c r="G141" i="9" s="1"/>
  <c r="I141" i="9" s="1"/>
  <c r="H141" i="9" l="1"/>
  <c r="AH120" i="9"/>
  <c r="AI120" i="9" s="1"/>
  <c r="AE121" i="9" s="1"/>
  <c r="U130" i="9"/>
  <c r="T130" i="9" s="1"/>
  <c r="J141" i="9"/>
  <c r="K141" i="9" s="1"/>
  <c r="G142" i="9" s="1"/>
  <c r="AG121" i="9" l="1"/>
  <c r="AF121" i="9" s="1"/>
  <c r="AH121" i="9" s="1"/>
  <c r="AI121" i="9" s="1"/>
  <c r="AE122" i="9" s="1"/>
  <c r="V130" i="9"/>
  <c r="W130" i="9" s="1"/>
  <c r="S131" i="9" s="1"/>
  <c r="I142" i="9"/>
  <c r="H142" i="9" s="1"/>
  <c r="AG122" i="9" l="1"/>
  <c r="AF122" i="9" s="1"/>
  <c r="U131" i="9"/>
  <c r="T131" i="9"/>
  <c r="V131" i="9" s="1"/>
  <c r="W131" i="9" s="1"/>
  <c r="S132" i="9" s="1"/>
  <c r="J142" i="9"/>
  <c r="K142" i="9" s="1"/>
  <c r="G143" i="9" s="1"/>
  <c r="I143" i="9" s="1"/>
  <c r="H143" i="9" l="1"/>
  <c r="J143" i="9" s="1"/>
  <c r="K143" i="9" s="1"/>
  <c r="G144" i="9" s="1"/>
  <c r="AH122" i="9"/>
  <c r="AI122" i="9" s="1"/>
  <c r="AE123" i="9" s="1"/>
  <c r="U132" i="9"/>
  <c r="T132" i="9" s="1"/>
  <c r="AG123" i="9" l="1"/>
  <c r="AF123" i="9" s="1"/>
  <c r="V132" i="9"/>
  <c r="W132" i="9" s="1"/>
  <c r="S133" i="9" s="1"/>
  <c r="I144" i="9"/>
  <c r="H144" i="9" s="1"/>
  <c r="AH123" i="9" l="1"/>
  <c r="AI123" i="9" s="1"/>
  <c r="AE124" i="9" s="1"/>
  <c r="U133" i="9"/>
  <c r="T133" i="9" s="1"/>
  <c r="V133" i="9" s="1"/>
  <c r="W133" i="9" s="1"/>
  <c r="S134" i="9" s="1"/>
  <c r="J144" i="9"/>
  <c r="K144" i="9" s="1"/>
  <c r="G145" i="9" s="1"/>
  <c r="AG124" i="9" l="1"/>
  <c r="AF124" i="9" s="1"/>
  <c r="U134" i="9"/>
  <c r="T134" i="9" s="1"/>
  <c r="V134" i="9" s="1"/>
  <c r="W134" i="9" s="1"/>
  <c r="S135" i="9" s="1"/>
  <c r="I145" i="9"/>
  <c r="H145" i="9" l="1"/>
  <c r="J145" i="9" s="1"/>
  <c r="K145" i="9" s="1"/>
  <c r="G146" i="9" s="1"/>
  <c r="AH124" i="9"/>
  <c r="AI124" i="9" s="1"/>
  <c r="AE125" i="9" s="1"/>
  <c r="U135" i="9"/>
  <c r="T135" i="9"/>
  <c r="V135" i="9" s="1"/>
  <c r="W135" i="9" s="1"/>
  <c r="S136" i="9" s="1"/>
  <c r="I146" i="9" l="1"/>
  <c r="H146" i="9" s="1"/>
  <c r="J146" i="9" s="1"/>
  <c r="K146" i="9" s="1"/>
  <c r="G147" i="9" s="1"/>
  <c r="I147" i="9" s="1"/>
  <c r="H147" i="9" s="1"/>
  <c r="AG125" i="9"/>
  <c r="AF125" i="9"/>
  <c r="AH125" i="9" s="1"/>
  <c r="AI125" i="9" s="1"/>
  <c r="AE126" i="9" s="1"/>
  <c r="U136" i="9"/>
  <c r="T136" i="9" s="1"/>
  <c r="V136" i="9" l="1"/>
  <c r="W136" i="9" s="1"/>
  <c r="S137" i="9" s="1"/>
  <c r="AG126" i="9"/>
  <c r="AF126" i="9" s="1"/>
  <c r="U137" i="9"/>
  <c r="T137" i="9" s="1"/>
  <c r="J147" i="9"/>
  <c r="K147" i="9" s="1"/>
  <c r="G148" i="9" s="1"/>
  <c r="I148" i="9" s="1"/>
  <c r="V137" i="9" l="1"/>
  <c r="W137" i="9" s="1"/>
  <c r="S138" i="9" s="1"/>
  <c r="U138" i="9" s="1"/>
  <c r="AH126" i="9"/>
  <c r="AI126" i="9" s="1"/>
  <c r="AE127" i="9" s="1"/>
  <c r="T138" i="9"/>
  <c r="H148" i="9"/>
  <c r="J148" i="9" s="1"/>
  <c r="K148" i="9" s="1"/>
  <c r="G149" i="9" s="1"/>
  <c r="V138" i="9" l="1"/>
  <c r="W138" i="9" s="1"/>
  <c r="S139" i="9" s="1"/>
  <c r="AG127" i="9"/>
  <c r="AF127" i="9" s="1"/>
  <c r="I149" i="9"/>
  <c r="U139" i="9" l="1"/>
  <c r="T139" i="9" s="1"/>
  <c r="V139" i="9" s="1"/>
  <c r="W139" i="9" s="1"/>
  <c r="S140" i="9" s="1"/>
  <c r="H149" i="9"/>
  <c r="J149" i="9" s="1"/>
  <c r="K149" i="9" s="1"/>
  <c r="G150" i="9" s="1"/>
  <c r="AH127" i="9"/>
  <c r="AI127" i="9" s="1"/>
  <c r="AE128" i="9" s="1"/>
  <c r="U140" i="9" l="1"/>
  <c r="T140" i="9" s="1"/>
  <c r="V140" i="9" s="1"/>
  <c r="W140" i="9" s="1"/>
  <c r="S141" i="9" s="1"/>
  <c r="I150" i="9"/>
  <c r="H150" i="9" s="1"/>
  <c r="J150" i="9" s="1"/>
  <c r="K150" i="9" s="1"/>
  <c r="G151" i="9" s="1"/>
  <c r="AG128" i="9"/>
  <c r="AF128" i="9" s="1"/>
  <c r="AH128" i="9" l="1"/>
  <c r="AI128" i="9" s="1"/>
  <c r="AE129" i="9" s="1"/>
  <c r="U141" i="9"/>
  <c r="T141" i="9" s="1"/>
  <c r="V141" i="9" s="1"/>
  <c r="W141" i="9" s="1"/>
  <c r="S142" i="9" s="1"/>
  <c r="I151" i="9"/>
  <c r="H151" i="9" s="1"/>
  <c r="J151" i="9" s="1"/>
  <c r="K151" i="9" s="1"/>
  <c r="G152" i="9" s="1"/>
  <c r="I152" i="9" s="1"/>
  <c r="AG129" i="9" l="1"/>
  <c r="AF129" i="9" s="1"/>
  <c r="U142" i="9"/>
  <c r="T142" i="9" s="1"/>
  <c r="H152" i="9"/>
  <c r="J152" i="9" s="1"/>
  <c r="K152" i="9" s="1"/>
  <c r="G153" i="9" s="1"/>
  <c r="I153" i="9" s="1"/>
  <c r="H153" i="9" s="1"/>
  <c r="V142" i="9" l="1"/>
  <c r="W142" i="9" s="1"/>
  <c r="S143" i="9" s="1"/>
  <c r="AH129" i="9"/>
  <c r="AI129" i="9" s="1"/>
  <c r="AE130" i="9" s="1"/>
  <c r="U143" i="9"/>
  <c r="T143" i="9" s="1"/>
  <c r="J153" i="9"/>
  <c r="K153" i="9" s="1"/>
  <c r="G154" i="9" s="1"/>
  <c r="AG130" i="9" l="1"/>
  <c r="AF130" i="9" s="1"/>
  <c r="V143" i="9"/>
  <c r="W143" i="9" s="1"/>
  <c r="S144" i="9" s="1"/>
  <c r="I154" i="9"/>
  <c r="H154" i="9" s="1"/>
  <c r="AH130" i="9" l="1"/>
  <c r="AI130" i="9" s="1"/>
  <c r="AE131" i="9" s="1"/>
  <c r="U144" i="9"/>
  <c r="T144" i="9"/>
  <c r="J154" i="9"/>
  <c r="K154" i="9" s="1"/>
  <c r="G155" i="9" s="1"/>
  <c r="V144" i="9" l="1"/>
  <c r="W144" i="9" s="1"/>
  <c r="S145" i="9" s="1"/>
  <c r="U145" i="9" s="1"/>
  <c r="T145" i="9" s="1"/>
  <c r="AG131" i="9"/>
  <c r="AF131" i="9" s="1"/>
  <c r="I155" i="9"/>
  <c r="H155" i="9" s="1"/>
  <c r="AH131" i="9" l="1"/>
  <c r="AI131" i="9" s="1"/>
  <c r="AE132" i="9" s="1"/>
  <c r="AG132" i="9" s="1"/>
  <c r="AF132" i="9" s="1"/>
  <c r="V145" i="9"/>
  <c r="W145" i="9" s="1"/>
  <c r="S146" i="9" s="1"/>
  <c r="J155" i="9"/>
  <c r="K155" i="9" s="1"/>
  <c r="G156" i="9" s="1"/>
  <c r="I156" i="9" s="1"/>
  <c r="AH132" i="9" l="1"/>
  <c r="AI132" i="9" s="1"/>
  <c r="AE133" i="9" s="1"/>
  <c r="U146" i="9"/>
  <c r="T146" i="9"/>
  <c r="V146" i="9" s="1"/>
  <c r="W146" i="9" s="1"/>
  <c r="S147" i="9" s="1"/>
  <c r="H156" i="9"/>
  <c r="J156" i="9" s="1"/>
  <c r="K156" i="9" s="1"/>
  <c r="G157" i="9" s="1"/>
  <c r="AG133" i="9" l="1"/>
  <c r="AF133" i="9"/>
  <c r="AH133" i="9" s="1"/>
  <c r="AI133" i="9" s="1"/>
  <c r="AE134" i="9" s="1"/>
  <c r="U147" i="9"/>
  <c r="T147" i="9" s="1"/>
  <c r="I157" i="9"/>
  <c r="H157" i="9" s="1"/>
  <c r="AG134" i="9" l="1"/>
  <c r="AF134" i="9" s="1"/>
  <c r="V147" i="9"/>
  <c r="W147" i="9" s="1"/>
  <c r="S148" i="9" s="1"/>
  <c r="J157" i="9"/>
  <c r="K157" i="9" s="1"/>
  <c r="G158" i="9" s="1"/>
  <c r="AH134" i="9" l="1"/>
  <c r="AI134" i="9" s="1"/>
  <c r="AE135" i="9" s="1"/>
  <c r="U148" i="9"/>
  <c r="T148" i="9" s="1"/>
  <c r="V148" i="9" s="1"/>
  <c r="W148" i="9" s="1"/>
  <c r="S149" i="9" s="1"/>
  <c r="I158" i="9"/>
  <c r="H158" i="9"/>
  <c r="AG135" i="9" l="1"/>
  <c r="AF135" i="9"/>
  <c r="U149" i="9"/>
  <c r="T149" i="9" s="1"/>
  <c r="J158" i="9"/>
  <c r="K158" i="9" s="1"/>
  <c r="G159" i="9" s="1"/>
  <c r="AH135" i="9" l="1"/>
  <c r="AI135" i="9" s="1"/>
  <c r="AE136" i="9" s="1"/>
  <c r="AG136" i="9" s="1"/>
  <c r="AF136" i="9" s="1"/>
  <c r="AH136" i="9" s="1"/>
  <c r="AI136" i="9" s="1"/>
  <c r="AE137" i="9" s="1"/>
  <c r="V149" i="9"/>
  <c r="W149" i="9" s="1"/>
  <c r="S150" i="9" s="1"/>
  <c r="I159" i="9"/>
  <c r="H159" i="9" l="1"/>
  <c r="J159" i="9" s="1"/>
  <c r="K159" i="9" s="1"/>
  <c r="G160" i="9" s="1"/>
  <c r="AG137" i="9"/>
  <c r="AF137" i="9" s="1"/>
  <c r="U150" i="9"/>
  <c r="T150" i="9"/>
  <c r="V150" i="9" l="1"/>
  <c r="W150" i="9" s="1"/>
  <c r="S151" i="9" s="1"/>
  <c r="I160" i="9"/>
  <c r="H160" i="9" s="1"/>
  <c r="J160" i="9" s="1"/>
  <c r="K160" i="9" s="1"/>
  <c r="G161" i="9" s="1"/>
  <c r="AH137" i="9"/>
  <c r="AI137" i="9" s="1"/>
  <c r="AE138" i="9" s="1"/>
  <c r="T151" i="9"/>
  <c r="U151" i="9"/>
  <c r="AG138" i="9" l="1"/>
  <c r="AF138" i="9" s="1"/>
  <c r="V151" i="9"/>
  <c r="W151" i="9" s="1"/>
  <c r="S152" i="9" s="1"/>
  <c r="I161" i="9"/>
  <c r="H161" i="9" s="1"/>
  <c r="AH138" i="9" l="1"/>
  <c r="AI138" i="9" s="1"/>
  <c r="AE139" i="9" s="1"/>
  <c r="U152" i="9"/>
  <c r="T152" i="9" s="1"/>
  <c r="J161" i="9"/>
  <c r="K161" i="9" s="1"/>
  <c r="G162" i="9" s="1"/>
  <c r="V152" i="9" l="1"/>
  <c r="W152" i="9" s="1"/>
  <c r="S153" i="9" s="1"/>
  <c r="U153" i="9" s="1"/>
  <c r="T153" i="9" s="1"/>
  <c r="AG139" i="9"/>
  <c r="AF139" i="9"/>
  <c r="I162" i="9"/>
  <c r="H162" i="9"/>
  <c r="AH139" i="9" l="1"/>
  <c r="AI139" i="9" s="1"/>
  <c r="AE140" i="9" s="1"/>
  <c r="AG140" i="9" s="1"/>
  <c r="AF140" i="9" s="1"/>
  <c r="V153" i="9"/>
  <c r="W153" i="9" s="1"/>
  <c r="S154" i="9" s="1"/>
  <c r="J162" i="9"/>
  <c r="K162" i="9" s="1"/>
  <c r="G163" i="9" s="1"/>
  <c r="AH140" i="9" l="1"/>
  <c r="AI140" i="9" s="1"/>
  <c r="AE141" i="9" s="1"/>
  <c r="U154" i="9"/>
  <c r="T154" i="9" s="1"/>
  <c r="I163" i="9"/>
  <c r="H163" i="9" s="1"/>
  <c r="V154" i="9" l="1"/>
  <c r="W154" i="9" s="1"/>
  <c r="S155" i="9" s="1"/>
  <c r="AG141" i="9"/>
  <c r="AF141" i="9" s="1"/>
  <c r="AH141" i="9" s="1"/>
  <c r="AI141" i="9" s="1"/>
  <c r="AE142" i="9" s="1"/>
  <c r="U155" i="9"/>
  <c r="T155" i="9" s="1"/>
  <c r="J163" i="9"/>
  <c r="K163" i="9" s="1"/>
  <c r="G164" i="9" s="1"/>
  <c r="I164" i="9" s="1"/>
  <c r="AG142" i="9" l="1"/>
  <c r="AF142" i="9" s="1"/>
  <c r="AH142" i="9" s="1"/>
  <c r="AI142" i="9" s="1"/>
  <c r="AE143" i="9" s="1"/>
  <c r="V155" i="9"/>
  <c r="W155" i="9" s="1"/>
  <c r="S156" i="9" s="1"/>
  <c r="H164" i="9"/>
  <c r="J164" i="9" s="1"/>
  <c r="K164" i="9" s="1"/>
  <c r="G165" i="9" s="1"/>
  <c r="AG143" i="9" l="1"/>
  <c r="AF143" i="9"/>
  <c r="U156" i="9"/>
  <c r="T156" i="9" s="1"/>
  <c r="I165" i="9"/>
  <c r="H165" i="9" s="1"/>
  <c r="AH143" i="9" l="1"/>
  <c r="AI143" i="9" s="1"/>
  <c r="AE144" i="9" s="1"/>
  <c r="AG144" i="9" s="1"/>
  <c r="AF144" i="9" s="1"/>
  <c r="V156" i="9"/>
  <c r="W156" i="9" s="1"/>
  <c r="S157" i="9" s="1"/>
  <c r="J165" i="9"/>
  <c r="K165" i="9" s="1"/>
  <c r="G166" i="9" s="1"/>
  <c r="I166" i="9" s="1"/>
  <c r="AH144" i="9" l="1"/>
  <c r="AI144" i="9" s="1"/>
  <c r="AE145" i="9" s="1"/>
  <c r="T157" i="9"/>
  <c r="U157" i="9"/>
  <c r="H166" i="9"/>
  <c r="J166" i="9" s="1"/>
  <c r="K166" i="9" s="1"/>
  <c r="G167" i="9" s="1"/>
  <c r="V157" i="9" l="1"/>
  <c r="W157" i="9" s="1"/>
  <c r="S158" i="9" s="1"/>
  <c r="U158" i="9" s="1"/>
  <c r="T158" i="9" s="1"/>
  <c r="AF145" i="9"/>
  <c r="AG145" i="9"/>
  <c r="I167" i="9"/>
  <c r="H167" i="9" s="1"/>
  <c r="J167" i="9" l="1"/>
  <c r="K167" i="9" s="1"/>
  <c r="G168" i="9" s="1"/>
  <c r="I168" i="9" s="1"/>
  <c r="H168" i="9" s="1"/>
  <c r="AH145" i="9"/>
  <c r="AI145" i="9" s="1"/>
  <c r="AE146" i="9" s="1"/>
  <c r="V158" i="9"/>
  <c r="W158" i="9" s="1"/>
  <c r="S159" i="9" s="1"/>
  <c r="AG146" i="9" l="1"/>
  <c r="AF146" i="9" s="1"/>
  <c r="U159" i="9"/>
  <c r="T159" i="9" s="1"/>
  <c r="J168" i="9"/>
  <c r="K168" i="9" s="1"/>
  <c r="G169" i="9" s="1"/>
  <c r="AH146" i="9" l="1"/>
  <c r="AI146" i="9" s="1"/>
  <c r="AE147" i="9" s="1"/>
  <c r="V159" i="9"/>
  <c r="W159" i="9" s="1"/>
  <c r="S160" i="9" s="1"/>
  <c r="I169" i="9"/>
  <c r="H169" i="9" s="1"/>
  <c r="AG147" i="9" l="1"/>
  <c r="AF147" i="9"/>
  <c r="AH147" i="9" s="1"/>
  <c r="AI147" i="9" s="1"/>
  <c r="AE148" i="9" s="1"/>
  <c r="U160" i="9"/>
  <c r="T160" i="9" s="1"/>
  <c r="J169" i="9"/>
  <c r="K169" i="9" s="1"/>
  <c r="G170" i="9" s="1"/>
  <c r="I170" i="9" s="1"/>
  <c r="AG148" i="9" l="1"/>
  <c r="AF148" i="9" s="1"/>
  <c r="V160" i="9"/>
  <c r="W160" i="9" s="1"/>
  <c r="S161" i="9" s="1"/>
  <c r="H170" i="9"/>
  <c r="J170" i="9" s="1"/>
  <c r="K170" i="9" s="1"/>
  <c r="G171" i="9" s="1"/>
  <c r="I171" i="9" s="1"/>
  <c r="AH148" i="9" l="1"/>
  <c r="AI148" i="9" s="1"/>
  <c r="AE149" i="9" s="1"/>
  <c r="U161" i="9"/>
  <c r="T161" i="9" s="1"/>
  <c r="V161" i="9" s="1"/>
  <c r="W161" i="9" s="1"/>
  <c r="S162" i="9" s="1"/>
  <c r="H171" i="9"/>
  <c r="J171" i="9" s="1"/>
  <c r="K171" i="9" s="1"/>
  <c r="G172" i="9" s="1"/>
  <c r="AG149" i="9" l="1"/>
  <c r="AF149" i="9" s="1"/>
  <c r="U162" i="9"/>
  <c r="T162" i="9" s="1"/>
  <c r="I172" i="9"/>
  <c r="H172" i="9"/>
  <c r="J172" i="9" s="1"/>
  <c r="K172" i="9" s="1"/>
  <c r="G173" i="9" s="1"/>
  <c r="I173" i="9" s="1"/>
  <c r="AH149" i="9" l="1"/>
  <c r="AI149" i="9" s="1"/>
  <c r="AE150" i="9" s="1"/>
  <c r="AG150" i="9" s="1"/>
  <c r="AF150" i="9" s="1"/>
  <c r="V162" i="9"/>
  <c r="W162" i="9" s="1"/>
  <c r="S163" i="9" s="1"/>
  <c r="H173" i="9"/>
  <c r="J173" i="9" s="1"/>
  <c r="K173" i="9" s="1"/>
  <c r="G174" i="9" s="1"/>
  <c r="AH150" i="9" l="1"/>
  <c r="AI150" i="9" s="1"/>
  <c r="AE151" i="9" s="1"/>
  <c r="U163" i="9"/>
  <c r="T163" i="9" s="1"/>
  <c r="I174" i="9"/>
  <c r="H174" i="9" l="1"/>
  <c r="J174" i="9" s="1"/>
  <c r="K174" i="9" s="1"/>
  <c r="G175" i="9" s="1"/>
  <c r="AG151" i="9"/>
  <c r="AF151" i="9" s="1"/>
  <c r="V163" i="9"/>
  <c r="W163" i="9" s="1"/>
  <c r="S164" i="9" s="1"/>
  <c r="AH151" i="9" l="1"/>
  <c r="AI151" i="9" s="1"/>
  <c r="AE152" i="9" s="1"/>
  <c r="AG152" i="9" s="1"/>
  <c r="I175" i="9"/>
  <c r="H175" i="9" s="1"/>
  <c r="J175" i="9" s="1"/>
  <c r="K175" i="9" s="1"/>
  <c r="G176" i="9" s="1"/>
  <c r="U164" i="9"/>
  <c r="T164" i="9" s="1"/>
  <c r="AF152" i="9" l="1"/>
  <c r="AH152" i="9" s="1"/>
  <c r="AI152" i="9" s="1"/>
  <c r="AE153" i="9" s="1"/>
  <c r="V164" i="9"/>
  <c r="W164" i="9" s="1"/>
  <c r="S165" i="9" s="1"/>
  <c r="I176" i="9"/>
  <c r="H176" i="9" s="1"/>
  <c r="AG153" i="9" l="1"/>
  <c r="AF153" i="9" s="1"/>
  <c r="T165" i="9"/>
  <c r="U165" i="9"/>
  <c r="J176" i="9"/>
  <c r="K176" i="9" s="1"/>
  <c r="G177" i="9" s="1"/>
  <c r="V165" i="9" l="1"/>
  <c r="W165" i="9" s="1"/>
  <c r="S166" i="9" s="1"/>
  <c r="U166" i="9" s="1"/>
  <c r="T166" i="9" s="1"/>
  <c r="AH153" i="9"/>
  <c r="AI153" i="9" s="1"/>
  <c r="AE154" i="9" s="1"/>
  <c r="I177" i="9"/>
  <c r="H177" i="9" s="1"/>
  <c r="J177" i="9" s="1"/>
  <c r="K177" i="9" s="1"/>
  <c r="G178" i="9" s="1"/>
  <c r="AG154" i="9" l="1"/>
  <c r="AF154" i="9" s="1"/>
  <c r="V166" i="9"/>
  <c r="W166" i="9" s="1"/>
  <c r="S167" i="9" s="1"/>
  <c r="I178" i="9"/>
  <c r="H178" i="9" s="1"/>
  <c r="AH154" i="9" l="1"/>
  <c r="AI154" i="9" s="1"/>
  <c r="AE155" i="9" s="1"/>
  <c r="U167" i="9"/>
  <c r="T167" i="9" s="1"/>
  <c r="V167" i="9" s="1"/>
  <c r="W167" i="9" s="1"/>
  <c r="S168" i="9" s="1"/>
  <c r="J178" i="9"/>
  <c r="K178" i="9" s="1"/>
  <c r="G179" i="9" s="1"/>
  <c r="AG155" i="9" l="1"/>
  <c r="AF155" i="9"/>
  <c r="AH155" i="9" s="1"/>
  <c r="AI155" i="9" s="1"/>
  <c r="AE156" i="9" s="1"/>
  <c r="U168" i="9"/>
  <c r="T168" i="9" s="1"/>
  <c r="V168" i="9" s="1"/>
  <c r="W168" i="9" s="1"/>
  <c r="S169" i="9" s="1"/>
  <c r="I179" i="9"/>
  <c r="H179" i="9"/>
  <c r="J179" i="9" l="1"/>
  <c r="K179" i="9" s="1"/>
  <c r="G180" i="9" s="1"/>
  <c r="AG156" i="9"/>
  <c r="AF156" i="9" s="1"/>
  <c r="U169" i="9"/>
  <c r="T169" i="9" s="1"/>
  <c r="V169" i="9" s="1"/>
  <c r="W169" i="9" s="1"/>
  <c r="S170" i="9" s="1"/>
  <c r="I180" i="9"/>
  <c r="H180" i="9"/>
  <c r="J180" i="9" l="1"/>
  <c r="K180" i="9" s="1"/>
  <c r="G181" i="9" s="1"/>
  <c r="I181" i="9" s="1"/>
  <c r="H181" i="9" s="1"/>
  <c r="AH156" i="9"/>
  <c r="AI156" i="9" s="1"/>
  <c r="AE157" i="9" s="1"/>
  <c r="U170" i="9"/>
  <c r="T170" i="9" s="1"/>
  <c r="AG157" i="9" l="1"/>
  <c r="AF157" i="9" s="1"/>
  <c r="AH157" i="9" s="1"/>
  <c r="AI157" i="9" s="1"/>
  <c r="AE158" i="9" s="1"/>
  <c r="V170" i="9"/>
  <c r="W170" i="9" s="1"/>
  <c r="S171" i="9" s="1"/>
  <c r="J181" i="9"/>
  <c r="K181" i="9" s="1"/>
  <c r="G182" i="9" s="1"/>
  <c r="AG158" i="9" l="1"/>
  <c r="AF158" i="9" s="1"/>
  <c r="U171" i="9"/>
  <c r="T171" i="9" s="1"/>
  <c r="I182" i="9"/>
  <c r="H182" i="9" s="1"/>
  <c r="V171" i="9" l="1"/>
  <c r="W171" i="9" s="1"/>
  <c r="S172" i="9" s="1"/>
  <c r="U172" i="9" s="1"/>
  <c r="AH158" i="9"/>
  <c r="AI158" i="9" s="1"/>
  <c r="AE159" i="9" s="1"/>
  <c r="J182" i="9"/>
  <c r="K182" i="9" s="1"/>
  <c r="G183" i="9" s="1"/>
  <c r="T172" i="9" l="1"/>
  <c r="V172" i="9" s="1"/>
  <c r="W172" i="9" s="1"/>
  <c r="S173" i="9" s="1"/>
  <c r="U173" i="9" s="1"/>
  <c r="AG159" i="9"/>
  <c r="AF159" i="9"/>
  <c r="I183" i="9"/>
  <c r="H183" i="9" s="1"/>
  <c r="T173" i="9" l="1"/>
  <c r="AH159" i="9"/>
  <c r="AI159" i="9" s="1"/>
  <c r="AE160" i="9" s="1"/>
  <c r="AG160" i="9" s="1"/>
  <c r="AF160" i="9" s="1"/>
  <c r="V173" i="9"/>
  <c r="W173" i="9" s="1"/>
  <c r="S174" i="9" s="1"/>
  <c r="J183" i="9"/>
  <c r="K183" i="9" s="1"/>
  <c r="G184" i="9" s="1"/>
  <c r="AH160" i="9" l="1"/>
  <c r="AI160" i="9" s="1"/>
  <c r="AE161" i="9" s="1"/>
  <c r="U174" i="9"/>
  <c r="T174" i="9" s="1"/>
  <c r="V174" i="9" s="1"/>
  <c r="W174" i="9" s="1"/>
  <c r="S175" i="9" s="1"/>
  <c r="I184" i="9"/>
  <c r="H184" i="9" s="1"/>
  <c r="J184" i="9" s="1"/>
  <c r="K184" i="9" s="1"/>
  <c r="G185" i="9" s="1"/>
  <c r="AG161" i="9" l="1"/>
  <c r="AF161" i="9" s="1"/>
  <c r="U175" i="9"/>
  <c r="T175" i="9" s="1"/>
  <c r="I185" i="9"/>
  <c r="H185" i="9"/>
  <c r="J185" i="9" s="1"/>
  <c r="K185" i="9" s="1"/>
  <c r="G186" i="9" s="1"/>
  <c r="AH161" i="9" l="1"/>
  <c r="AI161" i="9" s="1"/>
  <c r="AE162" i="9" s="1"/>
  <c r="V175" i="9"/>
  <c r="W175" i="9" s="1"/>
  <c r="S176" i="9" s="1"/>
  <c r="I186" i="9"/>
  <c r="H186" i="9"/>
  <c r="J186" i="9" s="1"/>
  <c r="K186" i="9" s="1"/>
  <c r="G187" i="9" s="1"/>
  <c r="AG162" i="9" l="1"/>
  <c r="AF162" i="9" s="1"/>
  <c r="U176" i="9"/>
  <c r="T176" i="9" s="1"/>
  <c r="V176" i="9" s="1"/>
  <c r="W176" i="9" s="1"/>
  <c r="S177" i="9" s="1"/>
  <c r="I187" i="9"/>
  <c r="H187" i="9" s="1"/>
  <c r="AH162" i="9" l="1"/>
  <c r="AI162" i="9" s="1"/>
  <c r="AE163" i="9" s="1"/>
  <c r="U177" i="9"/>
  <c r="T177" i="9"/>
  <c r="J187" i="9"/>
  <c r="K187" i="9" s="1"/>
  <c r="G188" i="9" s="1"/>
  <c r="V177" i="9" l="1"/>
  <c r="W177" i="9" s="1"/>
  <c r="S178" i="9" s="1"/>
  <c r="AG163" i="9"/>
  <c r="AF163" i="9"/>
  <c r="U178" i="9"/>
  <c r="T178" i="9"/>
  <c r="I188" i="9"/>
  <c r="H188" i="9"/>
  <c r="AH163" i="9" l="1"/>
  <c r="AI163" i="9" s="1"/>
  <c r="AE164" i="9" s="1"/>
  <c r="AG164" i="9" s="1"/>
  <c r="AF164" i="9" s="1"/>
  <c r="V178" i="9"/>
  <c r="W178" i="9" s="1"/>
  <c r="S179" i="9" s="1"/>
  <c r="J188" i="9"/>
  <c r="K188" i="9" s="1"/>
  <c r="G189" i="9" s="1"/>
  <c r="I189" i="9" s="1"/>
  <c r="H189" i="9" l="1"/>
  <c r="J189" i="9" s="1"/>
  <c r="K189" i="9" s="1"/>
  <c r="G190" i="9" s="1"/>
  <c r="I190" i="9" s="1"/>
  <c r="AH164" i="9"/>
  <c r="AI164" i="9" s="1"/>
  <c r="AE165" i="9" s="1"/>
  <c r="U179" i="9"/>
  <c r="T179" i="9" s="1"/>
  <c r="V179" i="9" s="1"/>
  <c r="W179" i="9" s="1"/>
  <c r="S180" i="9" s="1"/>
  <c r="H190" i="9" l="1"/>
  <c r="J190" i="9" s="1"/>
  <c r="K190" i="9" s="1"/>
  <c r="G191" i="9" s="1"/>
  <c r="I191" i="9" s="1"/>
  <c r="AG165" i="9"/>
  <c r="AF165" i="9" s="1"/>
  <c r="AH165" i="9" s="1"/>
  <c r="AI165" i="9" s="1"/>
  <c r="AE166" i="9" s="1"/>
  <c r="U180" i="9"/>
  <c r="T180" i="9" s="1"/>
  <c r="V180" i="9" l="1"/>
  <c r="W180" i="9" s="1"/>
  <c r="S181" i="9" s="1"/>
  <c r="U181" i="9" s="1"/>
  <c r="H191" i="9"/>
  <c r="J191" i="9" s="1"/>
  <c r="K191" i="9" s="1"/>
  <c r="G192" i="9" s="1"/>
  <c r="I192" i="9" s="1"/>
  <c r="AG166" i="9"/>
  <c r="AF166" i="9" s="1"/>
  <c r="T181" i="9" l="1"/>
  <c r="V181" i="9" s="1"/>
  <c r="W181" i="9" s="1"/>
  <c r="S182" i="9" s="1"/>
  <c r="U182" i="9" s="1"/>
  <c r="T182" i="9" s="1"/>
  <c r="V182" i="9" s="1"/>
  <c r="W182" i="9" s="1"/>
  <c r="S183" i="9" s="1"/>
  <c r="H192" i="9"/>
  <c r="J192" i="9" s="1"/>
  <c r="K192" i="9" s="1"/>
  <c r="G193" i="9" s="1"/>
  <c r="AH166" i="9"/>
  <c r="AI166" i="9" s="1"/>
  <c r="AE167" i="9" s="1"/>
  <c r="AG167" i="9" l="1"/>
  <c r="AF167" i="9"/>
  <c r="AH167" i="9" s="1"/>
  <c r="AI167" i="9" s="1"/>
  <c r="AE168" i="9" s="1"/>
  <c r="U183" i="9"/>
  <c r="T183" i="9" s="1"/>
  <c r="V183" i="9" s="1"/>
  <c r="W183" i="9" s="1"/>
  <c r="S184" i="9" s="1"/>
  <c r="I193" i="9"/>
  <c r="H193" i="9"/>
  <c r="J193" i="9" l="1"/>
  <c r="K193" i="9" s="1"/>
  <c r="G194" i="9" s="1"/>
  <c r="AG168" i="9"/>
  <c r="AF168" i="9" s="1"/>
  <c r="U184" i="9"/>
  <c r="T184" i="9" s="1"/>
  <c r="V184" i="9" s="1"/>
  <c r="W184" i="9" s="1"/>
  <c r="S185" i="9" s="1"/>
  <c r="I194" i="9"/>
  <c r="H194" i="9"/>
  <c r="AH168" i="9" l="1"/>
  <c r="AI168" i="9" s="1"/>
  <c r="AE169" i="9" s="1"/>
  <c r="U185" i="9"/>
  <c r="T185" i="9" s="1"/>
  <c r="V185" i="9" s="1"/>
  <c r="W185" i="9" s="1"/>
  <c r="S186" i="9" s="1"/>
  <c r="J194" i="9"/>
  <c r="K194" i="9" s="1"/>
  <c r="G195" i="9" s="1"/>
  <c r="AG169" i="9" l="1"/>
  <c r="AF169" i="9" s="1"/>
  <c r="U186" i="9"/>
  <c r="T186" i="9"/>
  <c r="I195" i="9"/>
  <c r="H195" i="9" s="1"/>
  <c r="V186" i="9" l="1"/>
  <c r="W186" i="9" s="1"/>
  <c r="S187" i="9" s="1"/>
  <c r="U187" i="9" s="1"/>
  <c r="AH169" i="9"/>
  <c r="AI169" i="9" s="1"/>
  <c r="AE170" i="9" s="1"/>
  <c r="J195" i="9"/>
  <c r="K195" i="9" s="1"/>
  <c r="G196" i="9" s="1"/>
  <c r="T187" i="9" l="1"/>
  <c r="V187" i="9" s="1"/>
  <c r="W187" i="9" s="1"/>
  <c r="S188" i="9" s="1"/>
  <c r="AG170" i="9"/>
  <c r="AF170" i="9"/>
  <c r="AH170" i="9" s="1"/>
  <c r="AI170" i="9" s="1"/>
  <c r="AE171" i="9" s="1"/>
  <c r="I196" i="9"/>
  <c r="H196" i="9" s="1"/>
  <c r="U188" i="9" l="1"/>
  <c r="T188" i="9"/>
  <c r="AG171" i="9"/>
  <c r="AF171" i="9" s="1"/>
  <c r="AH171" i="9" s="1"/>
  <c r="AI171" i="9" s="1"/>
  <c r="AE172" i="9" s="1"/>
  <c r="J196" i="9"/>
  <c r="K196" i="9" s="1"/>
  <c r="G197" i="9" s="1"/>
  <c r="V188" i="9" l="1"/>
  <c r="W188" i="9" s="1"/>
  <c r="S189" i="9" s="1"/>
  <c r="U189" i="9" s="1"/>
  <c r="AG172" i="9"/>
  <c r="AF172" i="9"/>
  <c r="AH172" i="9" s="1"/>
  <c r="AI172" i="9" s="1"/>
  <c r="AE173" i="9" s="1"/>
  <c r="I197" i="9"/>
  <c r="H197" i="9" s="1"/>
  <c r="J197" i="9" s="1"/>
  <c r="K197" i="9" s="1"/>
  <c r="G198" i="9" s="1"/>
  <c r="T189" i="9" l="1"/>
  <c r="V189" i="9" s="1"/>
  <c r="W189" i="9" s="1"/>
  <c r="S190" i="9" s="1"/>
  <c r="U190" i="9" s="1"/>
  <c r="T190" i="9" s="1"/>
  <c r="V190" i="9"/>
  <c r="W190" i="9" s="1"/>
  <c r="S191" i="9" s="1"/>
  <c r="U191" i="9" s="1"/>
  <c r="T191" i="9" s="1"/>
  <c r="AG173" i="9"/>
  <c r="AF173" i="9"/>
  <c r="I198" i="9"/>
  <c r="H198" i="9"/>
  <c r="AH173" i="9" l="1"/>
  <c r="AI173" i="9" s="1"/>
  <c r="AE174" i="9" s="1"/>
  <c r="AG174" i="9" s="1"/>
  <c r="AF174" i="9" s="1"/>
  <c r="AH174" i="9" s="1"/>
  <c r="AI174" i="9" s="1"/>
  <c r="AE175" i="9" s="1"/>
  <c r="V191" i="9"/>
  <c r="W191" i="9" s="1"/>
  <c r="S192" i="9" s="1"/>
  <c r="J198" i="9"/>
  <c r="K198" i="9" s="1"/>
  <c r="G199" i="9" s="1"/>
  <c r="AG175" i="9" l="1"/>
  <c r="AF175" i="9"/>
  <c r="U192" i="9"/>
  <c r="T192" i="9" s="1"/>
  <c r="V192" i="9" s="1"/>
  <c r="W192" i="9" s="1"/>
  <c r="S193" i="9" s="1"/>
  <c r="I199" i="9"/>
  <c r="H199" i="9"/>
  <c r="AH175" i="9" l="1"/>
  <c r="AI175" i="9" s="1"/>
  <c r="AE176" i="9" s="1"/>
  <c r="AF176" i="9" s="1"/>
  <c r="J199" i="9"/>
  <c r="K199" i="9" s="1"/>
  <c r="G200" i="9" s="1"/>
  <c r="U193" i="9"/>
  <c r="T193" i="9" s="1"/>
  <c r="V193" i="9" s="1"/>
  <c r="W193" i="9" s="1"/>
  <c r="S194" i="9" s="1"/>
  <c r="I200" i="9"/>
  <c r="H200" i="9" s="1"/>
  <c r="AG176" i="9" l="1"/>
  <c r="AH176" i="9" s="1"/>
  <c r="AI176" i="9" s="1"/>
  <c r="AE177" i="9" s="1"/>
  <c r="U194" i="9"/>
  <c r="T194" i="9" s="1"/>
  <c r="V194" i="9" s="1"/>
  <c r="W194" i="9" s="1"/>
  <c r="S195" i="9" s="1"/>
  <c r="J200" i="9"/>
  <c r="K200" i="9" s="1"/>
  <c r="G201" i="9" s="1"/>
  <c r="AF177" i="9" l="1"/>
  <c r="AH177" i="9" s="1"/>
  <c r="AI177" i="9" s="1"/>
  <c r="AE178" i="9" s="1"/>
  <c r="AF178" i="9" s="1"/>
  <c r="AG177" i="9"/>
  <c r="U195" i="9"/>
  <c r="T195" i="9" s="1"/>
  <c r="I201" i="9"/>
  <c r="H201" i="9"/>
  <c r="AG178" i="9" l="1"/>
  <c r="AH178" i="9" s="1"/>
  <c r="AI178" i="9" s="1"/>
  <c r="AE179" i="9" s="1"/>
  <c r="J201" i="9"/>
  <c r="K201" i="9" s="1"/>
  <c r="G202" i="9" s="1"/>
  <c r="I202" i="9" s="1"/>
  <c r="V195" i="9"/>
  <c r="W195" i="9" s="1"/>
  <c r="S196" i="9" s="1"/>
  <c r="U196" i="9" s="1"/>
  <c r="T196" i="9" s="1"/>
  <c r="V196" i="9" s="1"/>
  <c r="W196" i="9" s="1"/>
  <c r="S197" i="9" s="1"/>
  <c r="H202" i="9"/>
  <c r="AG179" i="9" l="1"/>
  <c r="AF179" i="9"/>
  <c r="J202" i="9"/>
  <c r="K202" i="9" s="1"/>
  <c r="G203" i="9" s="1"/>
  <c r="AH179" i="9"/>
  <c r="AI179" i="9" s="1"/>
  <c r="AE180" i="9" s="1"/>
  <c r="AG180" i="9" s="1"/>
  <c r="AF180" i="9" s="1"/>
  <c r="AH180" i="9" s="1"/>
  <c r="AI180" i="9" s="1"/>
  <c r="AE181" i="9" s="1"/>
  <c r="U197" i="9"/>
  <c r="T197" i="9" s="1"/>
  <c r="V197" i="9" s="1"/>
  <c r="W197" i="9" s="1"/>
  <c r="S198" i="9" s="1"/>
  <c r="I203" i="9"/>
  <c r="H203" i="9" s="1"/>
  <c r="J203" i="9" s="1"/>
  <c r="K203" i="9" s="1"/>
  <c r="G204" i="9" s="1"/>
  <c r="AG181" i="9" l="1"/>
  <c r="AF181" i="9" s="1"/>
  <c r="AH181" i="9" s="1"/>
  <c r="AI181" i="9" s="1"/>
  <c r="AE182" i="9" s="1"/>
  <c r="U198" i="9"/>
  <c r="T198" i="9" s="1"/>
  <c r="I204" i="9"/>
  <c r="H204" i="9" s="1"/>
  <c r="V198" i="9" l="1"/>
  <c r="W198" i="9" s="1"/>
  <c r="S199" i="9" s="1"/>
  <c r="U199" i="9" s="1"/>
  <c r="AG182" i="9"/>
  <c r="AF182" i="9" s="1"/>
  <c r="AH182" i="9" s="1"/>
  <c r="AI182" i="9" s="1"/>
  <c r="AE183" i="9" s="1"/>
  <c r="J204" i="9"/>
  <c r="K204" i="9" s="1"/>
  <c r="G205" i="9" s="1"/>
  <c r="T199" i="9" l="1"/>
  <c r="V199" i="9" s="1"/>
  <c r="W199" i="9" s="1"/>
  <c r="S200" i="9" s="1"/>
  <c r="U200" i="9" s="1"/>
  <c r="AG183" i="9"/>
  <c r="AF183" i="9" s="1"/>
  <c r="AH183" i="9" s="1"/>
  <c r="AI183" i="9" s="1"/>
  <c r="AE184" i="9" s="1"/>
  <c r="I205" i="9"/>
  <c r="H205" i="9"/>
  <c r="T200" i="9" l="1"/>
  <c r="V200" i="9" s="1"/>
  <c r="W200" i="9" s="1"/>
  <c r="S201" i="9" s="1"/>
  <c r="U201" i="9" s="1"/>
  <c r="J205" i="9"/>
  <c r="K205" i="9" s="1"/>
  <c r="G206" i="9" s="1"/>
  <c r="I206" i="9" s="1"/>
  <c r="H206" i="9" s="1"/>
  <c r="AG184" i="9"/>
  <c r="AF184" i="9" s="1"/>
  <c r="T201" i="9" l="1"/>
  <c r="V201" i="9" s="1"/>
  <c r="W201" i="9" s="1"/>
  <c r="S202" i="9" s="1"/>
  <c r="U202" i="9" s="1"/>
  <c r="T202" i="9" s="1"/>
  <c r="V202" i="9" s="1"/>
  <c r="W202" i="9" s="1"/>
  <c r="S203" i="9" s="1"/>
  <c r="J206" i="9"/>
  <c r="K206" i="9" s="1"/>
  <c r="G207" i="9" s="1"/>
  <c r="I207" i="9" s="1"/>
  <c r="AH184" i="9"/>
  <c r="AI184" i="9" s="1"/>
  <c r="AE185" i="9" s="1"/>
  <c r="H207" i="9" l="1"/>
  <c r="J207" i="9" s="1"/>
  <c r="K207" i="9" s="1"/>
  <c r="G208" i="9" s="1"/>
  <c r="AG185" i="9"/>
  <c r="AF185" i="9" s="1"/>
  <c r="AH185" i="9" s="1"/>
  <c r="AI185" i="9" s="1"/>
  <c r="AE186" i="9" s="1"/>
  <c r="U203" i="9"/>
  <c r="T203" i="9"/>
  <c r="V203" i="9" l="1"/>
  <c r="W203" i="9" s="1"/>
  <c r="S204" i="9" s="1"/>
  <c r="U204" i="9" s="1"/>
  <c r="T204" i="9" s="1"/>
  <c r="V204" i="9" s="1"/>
  <c r="W204" i="9" s="1"/>
  <c r="S205" i="9" s="1"/>
  <c r="H208" i="9"/>
  <c r="I208" i="9"/>
  <c r="AG186" i="9"/>
  <c r="AF186" i="9"/>
  <c r="AH186" i="9" s="1"/>
  <c r="AI186" i="9" s="1"/>
  <c r="AE187" i="9" s="1"/>
  <c r="J208" i="9" l="1"/>
  <c r="K208" i="9" s="1"/>
  <c r="G209" i="9" s="1"/>
  <c r="I209" i="9" s="1"/>
  <c r="AG187" i="9"/>
  <c r="AF187" i="9" s="1"/>
  <c r="U205" i="9"/>
  <c r="T205" i="9" s="1"/>
  <c r="V205" i="9" s="1"/>
  <c r="W205" i="9" s="1"/>
  <c r="S206" i="9" s="1"/>
  <c r="H209" i="9" l="1"/>
  <c r="J209" i="9" s="1"/>
  <c r="K209" i="9" s="1"/>
  <c r="G210" i="9" s="1"/>
  <c r="I210" i="9" s="1"/>
  <c r="AH187" i="9"/>
  <c r="AI187" i="9" s="1"/>
  <c r="AE188" i="9" s="1"/>
  <c r="AG188" i="9" s="1"/>
  <c r="U206" i="9"/>
  <c r="T206" i="9" s="1"/>
  <c r="V206" i="9" s="1"/>
  <c r="W206" i="9" s="1"/>
  <c r="S207" i="9" s="1"/>
  <c r="H210" i="9" l="1"/>
  <c r="J210" i="9" s="1"/>
  <c r="K210" i="9" s="1"/>
  <c r="G211" i="9" s="1"/>
  <c r="I211" i="9" s="1"/>
  <c r="AF188" i="9"/>
  <c r="AH188" i="9" s="1"/>
  <c r="AI188" i="9" s="1"/>
  <c r="AE189" i="9" s="1"/>
  <c r="AG189" i="9" s="1"/>
  <c r="AF189" i="9" s="1"/>
  <c r="AH189" i="9" s="1"/>
  <c r="AI189" i="9" s="1"/>
  <c r="AE190" i="9" s="1"/>
  <c r="U207" i="9"/>
  <c r="T207" i="9"/>
  <c r="H211" i="9" l="1"/>
  <c r="J211" i="9" s="1"/>
  <c r="K211" i="9" s="1"/>
  <c r="G212" i="9" s="1"/>
  <c r="I212" i="9" s="1"/>
  <c r="AG190" i="9"/>
  <c r="AF190" i="9" s="1"/>
  <c r="AH190" i="9" s="1"/>
  <c r="AI190" i="9" s="1"/>
  <c r="AE191" i="9" s="1"/>
  <c r="V207" i="9"/>
  <c r="W207" i="9" s="1"/>
  <c r="S208" i="9" s="1"/>
  <c r="H212" i="9" l="1"/>
  <c r="J212" i="9" s="1"/>
  <c r="K212" i="9" s="1"/>
  <c r="G213" i="9" s="1"/>
  <c r="I213" i="9" s="1"/>
  <c r="H213" i="9" s="1"/>
  <c r="J213" i="9" s="1"/>
  <c r="K213" i="9" s="1"/>
  <c r="G214" i="9" s="1"/>
  <c r="I214" i="9" s="1"/>
  <c r="AG191" i="9"/>
  <c r="AF191" i="9" s="1"/>
  <c r="AH191" i="9" s="1"/>
  <c r="AI191" i="9" s="1"/>
  <c r="AE192" i="9" s="1"/>
  <c r="U208" i="9"/>
  <c r="T208" i="9" s="1"/>
  <c r="V208" i="9" s="1"/>
  <c r="W208" i="9" s="1"/>
  <c r="S209" i="9" s="1"/>
  <c r="H214" i="9" l="1"/>
  <c r="AG192" i="9"/>
  <c r="AF192" i="9" s="1"/>
  <c r="AH192" i="9" s="1"/>
  <c r="AI192" i="9" s="1"/>
  <c r="AE193" i="9" s="1"/>
  <c r="U209" i="9"/>
  <c r="T209" i="9"/>
  <c r="V209" i="9" s="1"/>
  <c r="W209" i="9" s="1"/>
  <c r="S210" i="9" s="1"/>
  <c r="J214" i="9"/>
  <c r="K214" i="9" s="1"/>
  <c r="G215" i="9" s="1"/>
  <c r="AG193" i="9" l="1"/>
  <c r="AF193" i="9"/>
  <c r="AH193" i="9" s="1"/>
  <c r="AI193" i="9" s="1"/>
  <c r="AE194" i="9" s="1"/>
  <c r="U210" i="9"/>
  <c r="T210" i="9" s="1"/>
  <c r="V210" i="9" s="1"/>
  <c r="W210" i="9" s="1"/>
  <c r="S211" i="9" s="1"/>
  <c r="I215" i="9"/>
  <c r="H215" i="9"/>
  <c r="AG194" i="9" l="1"/>
  <c r="AF194" i="9"/>
  <c r="AH194" i="9" s="1"/>
  <c r="AI194" i="9" s="1"/>
  <c r="AE195" i="9" s="1"/>
  <c r="U211" i="9"/>
  <c r="T211" i="9" s="1"/>
  <c r="V211" i="9" s="1"/>
  <c r="W211" i="9" s="1"/>
  <c r="S212" i="9" s="1"/>
  <c r="J215" i="9"/>
  <c r="K215" i="9" s="1"/>
  <c r="G216" i="9" s="1"/>
  <c r="I216" i="9" s="1"/>
  <c r="H216" i="9" l="1"/>
  <c r="AG195" i="9"/>
  <c r="AF195" i="9" s="1"/>
  <c r="AH195" i="9" s="1"/>
  <c r="AI195" i="9" s="1"/>
  <c r="AE196" i="9" s="1"/>
  <c r="U212" i="9"/>
  <c r="T212" i="9"/>
  <c r="V212" i="9" s="1"/>
  <c r="W212" i="9" s="1"/>
  <c r="S213" i="9" s="1"/>
  <c r="J216" i="9"/>
  <c r="K216" i="9" s="1"/>
  <c r="G217" i="9" s="1"/>
  <c r="I217" i="9" s="1"/>
  <c r="H217" i="9" l="1"/>
  <c r="J217" i="9" s="1"/>
  <c r="K217" i="9" s="1"/>
  <c r="G218" i="9" s="1"/>
  <c r="AG196" i="9"/>
  <c r="AF196" i="9"/>
  <c r="U213" i="9"/>
  <c r="T213" i="9"/>
  <c r="V213" i="9" l="1"/>
  <c r="W213" i="9" s="1"/>
  <c r="S214" i="9" s="1"/>
  <c r="AH196" i="9"/>
  <c r="AI196" i="9" s="1"/>
  <c r="AE197" i="9" s="1"/>
  <c r="AG197" i="9" s="1"/>
  <c r="AF197" i="9" s="1"/>
  <c r="AH197" i="9" s="1"/>
  <c r="AI197" i="9" s="1"/>
  <c r="AE198" i="9" s="1"/>
  <c r="I218" i="9"/>
  <c r="H218" i="9"/>
  <c r="U214" i="9"/>
  <c r="T214" i="9"/>
  <c r="V214" i="9" s="1"/>
  <c r="W214" i="9" s="1"/>
  <c r="S215" i="9" s="1"/>
  <c r="J218" i="9" l="1"/>
  <c r="K218" i="9" s="1"/>
  <c r="G219" i="9" s="1"/>
  <c r="H219" i="9" s="1"/>
  <c r="AG198" i="9"/>
  <c r="AF198" i="9" s="1"/>
  <c r="U215" i="9"/>
  <c r="T215" i="9" s="1"/>
  <c r="I219" i="9" l="1"/>
  <c r="J219" i="9" s="1"/>
  <c r="K219" i="9" s="1"/>
  <c r="G220" i="9" s="1"/>
  <c r="AH198" i="9"/>
  <c r="AI198" i="9" s="1"/>
  <c r="AE199" i="9" s="1"/>
  <c r="V215" i="9"/>
  <c r="W215" i="9" s="1"/>
  <c r="S216" i="9" s="1"/>
  <c r="H220" i="9" l="1"/>
  <c r="I220" i="9"/>
  <c r="J220" i="9" s="1"/>
  <c r="K220" i="9" s="1"/>
  <c r="G221" i="9" s="1"/>
  <c r="AG199" i="9"/>
  <c r="AF199" i="9" s="1"/>
  <c r="U216" i="9"/>
  <c r="T216" i="9" s="1"/>
  <c r="V216" i="9" s="1"/>
  <c r="W216" i="9" s="1"/>
  <c r="S217" i="9" s="1"/>
  <c r="AH199" i="9" l="1"/>
  <c r="AI199" i="9" s="1"/>
  <c r="AE200" i="9" s="1"/>
  <c r="U217" i="9"/>
  <c r="T217" i="9" s="1"/>
  <c r="I221" i="9"/>
  <c r="H221" i="9" s="1"/>
  <c r="J221" i="9" s="1"/>
  <c r="K221" i="9" s="1"/>
  <c r="G222" i="9" s="1"/>
  <c r="V217" i="9" l="1"/>
  <c r="W217" i="9" s="1"/>
  <c r="S218" i="9" s="1"/>
  <c r="U218" i="9" s="1"/>
  <c r="AG200" i="9"/>
  <c r="AF200" i="9" s="1"/>
  <c r="AH200" i="9" s="1"/>
  <c r="AI200" i="9" s="1"/>
  <c r="AE201" i="9" s="1"/>
  <c r="I222" i="9"/>
  <c r="H222" i="9" s="1"/>
  <c r="T218" i="9" l="1"/>
  <c r="V218" i="9" s="1"/>
  <c r="W218" i="9" s="1"/>
  <c r="S219" i="9" s="1"/>
  <c r="U219" i="9" s="1"/>
  <c r="T219" i="9" s="1"/>
  <c r="V219" i="9" s="1"/>
  <c r="W219" i="9" s="1"/>
  <c r="S220" i="9" s="1"/>
  <c r="AG201" i="9"/>
  <c r="AF201" i="9" s="1"/>
  <c r="AH201" i="9" s="1"/>
  <c r="AI201" i="9" s="1"/>
  <c r="AE202" i="9" s="1"/>
  <c r="J222" i="9"/>
  <c r="K222" i="9" s="1"/>
  <c r="G223" i="9" s="1"/>
  <c r="I223" i="9" s="1"/>
  <c r="H223" i="9" l="1"/>
  <c r="AG202" i="9"/>
  <c r="AF202" i="9" s="1"/>
  <c r="U220" i="9"/>
  <c r="T220" i="9" s="1"/>
  <c r="V220" i="9" s="1"/>
  <c r="W220" i="9" s="1"/>
  <c r="S221" i="9" s="1"/>
  <c r="J223" i="9"/>
  <c r="K223" i="9" s="1"/>
  <c r="G224" i="9" s="1"/>
  <c r="I224" i="9" s="1"/>
  <c r="H224" i="9" l="1"/>
  <c r="AH202" i="9"/>
  <c r="AI202" i="9" s="1"/>
  <c r="AE203" i="9" s="1"/>
  <c r="U221" i="9"/>
  <c r="T221" i="9" s="1"/>
  <c r="V221" i="9" s="1"/>
  <c r="W221" i="9" s="1"/>
  <c r="S222" i="9" s="1"/>
  <c r="J224" i="9"/>
  <c r="K224" i="9" s="1"/>
  <c r="G225" i="9" s="1"/>
  <c r="I225" i="9" s="1"/>
  <c r="AG203" i="9" l="1"/>
  <c r="AF203" i="9"/>
  <c r="U222" i="9"/>
  <c r="T222" i="9" s="1"/>
  <c r="H225" i="9"/>
  <c r="J225" i="9" s="1"/>
  <c r="K225" i="9" s="1"/>
  <c r="AH203" i="9" l="1"/>
  <c r="AI203" i="9" s="1"/>
  <c r="AE204" i="9" s="1"/>
  <c r="V222" i="9"/>
  <c r="W222" i="9" s="1"/>
  <c r="S223" i="9" s="1"/>
  <c r="AG204" i="9" l="1"/>
  <c r="AF204" i="9" s="1"/>
  <c r="AH204" i="9" s="1"/>
  <c r="AI204" i="9" s="1"/>
  <c r="AE205" i="9" s="1"/>
  <c r="U223" i="9"/>
  <c r="T223" i="9" s="1"/>
  <c r="V223" i="9" s="1"/>
  <c r="W223" i="9" s="1"/>
  <c r="S224" i="9" s="1"/>
  <c r="AG205" i="9" l="1"/>
  <c r="AF205" i="9"/>
  <c r="U224" i="9"/>
  <c r="T224" i="9" s="1"/>
  <c r="V224" i="9" s="1"/>
  <c r="W224" i="9" s="1"/>
  <c r="S225" i="9" s="1"/>
  <c r="AH205" i="9" l="1"/>
  <c r="AI205" i="9" s="1"/>
  <c r="AE206" i="9" s="1"/>
  <c r="AG206" i="9" s="1"/>
  <c r="U225" i="9"/>
  <c r="T225" i="9"/>
  <c r="V225" i="9" s="1"/>
  <c r="W225" i="9" s="1"/>
  <c r="AF206" i="9" l="1"/>
  <c r="AH206" i="9" s="1"/>
  <c r="AI206" i="9" s="1"/>
  <c r="AE207" i="9" s="1"/>
  <c r="AG207" i="9" s="1"/>
  <c r="AF207" i="9" s="1"/>
  <c r="AH207" i="9" s="1"/>
  <c r="AI207" i="9" s="1"/>
  <c r="AE208" i="9" s="1"/>
  <c r="AG208" i="9" l="1"/>
  <c r="AF208" i="9"/>
  <c r="AH208" i="9" s="1"/>
  <c r="AI208" i="9" s="1"/>
  <c r="AE209" i="9" s="1"/>
  <c r="AG209" i="9" l="1"/>
  <c r="AF209" i="9" s="1"/>
  <c r="AH209" i="9" l="1"/>
  <c r="AI209" i="9" s="1"/>
  <c r="AE210" i="9" s="1"/>
  <c r="AG210" i="9" l="1"/>
  <c r="AF210" i="9" s="1"/>
  <c r="AH210" i="9" s="1"/>
  <c r="AI210" i="9" s="1"/>
  <c r="AE211" i="9" s="1"/>
  <c r="AG211" i="9" l="1"/>
  <c r="AF211" i="9" s="1"/>
  <c r="AH211" i="9" l="1"/>
  <c r="AI211" i="9" s="1"/>
  <c r="AE212" i="9" s="1"/>
  <c r="AG212" i="9" l="1"/>
  <c r="AF212" i="9"/>
  <c r="AH212" i="9" s="1"/>
  <c r="AI212" i="9" s="1"/>
  <c r="AE213" i="9" s="1"/>
  <c r="AG213" i="9" l="1"/>
  <c r="AF213" i="9"/>
  <c r="AH213" i="9" l="1"/>
  <c r="AI213" i="9" s="1"/>
  <c r="AE214" i="9" s="1"/>
  <c r="AG214" i="9" l="1"/>
  <c r="AF214" i="9"/>
  <c r="AH214" i="9" s="1"/>
  <c r="AI214" i="9" s="1"/>
  <c r="AE215" i="9" s="1"/>
  <c r="AG215" i="9" l="1"/>
  <c r="AF215" i="9" s="1"/>
  <c r="AH215" i="9" s="1"/>
  <c r="AI215" i="9" s="1"/>
  <c r="AE216" i="9" s="1"/>
  <c r="AG216" i="9" l="1"/>
  <c r="AF216" i="9"/>
  <c r="AH216" i="9" s="1"/>
  <c r="AI216" i="9" s="1"/>
  <c r="AE217" i="9" s="1"/>
  <c r="AG217" i="9" l="1"/>
  <c r="AF217" i="9" s="1"/>
  <c r="AH217" i="9" s="1"/>
  <c r="AI217" i="9" s="1"/>
  <c r="AE218" i="9" s="1"/>
  <c r="AG218" i="9" l="1"/>
  <c r="AF218" i="9" s="1"/>
  <c r="AH218" i="9" s="1"/>
  <c r="AI218" i="9" s="1"/>
  <c r="AE219" i="9" s="1"/>
  <c r="AG219" i="9" l="1"/>
  <c r="AF219" i="9" s="1"/>
  <c r="AH219" i="9" s="1"/>
  <c r="AI219" i="9" s="1"/>
  <c r="AE220" i="9" s="1"/>
  <c r="AG220" i="9" l="1"/>
  <c r="AF220" i="9" s="1"/>
  <c r="AH220" i="9" s="1"/>
  <c r="AI220" i="9" s="1"/>
  <c r="AE221" i="9" s="1"/>
  <c r="AG221" i="9" l="1"/>
  <c r="AF221" i="9"/>
  <c r="AH221" i="9" l="1"/>
  <c r="AI221" i="9" s="1"/>
  <c r="AE222" i="9" s="1"/>
  <c r="AG222" i="9" l="1"/>
  <c r="AF222" i="9" s="1"/>
  <c r="AH222" i="9" s="1"/>
  <c r="AI222" i="9" s="1"/>
  <c r="AE223" i="9" s="1"/>
  <c r="AG223" i="9" l="1"/>
  <c r="AF223" i="9" s="1"/>
  <c r="AH223" i="9" l="1"/>
  <c r="AI223" i="9" s="1"/>
  <c r="AE224" i="9" s="1"/>
  <c r="AG224" i="9" l="1"/>
  <c r="AF224" i="9"/>
  <c r="AH224" i="9" l="1"/>
  <c r="AI224" i="9" s="1"/>
  <c r="AE225" i="9" s="1"/>
  <c r="AG225" i="9" s="1"/>
  <c r="AF225" i="9"/>
  <c r="AH225" i="9" l="1"/>
  <c r="AI225"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 John (OMAFRA)</author>
  </authors>
  <commentList>
    <comment ref="A7" authorId="0" shapeId="0" xr:uid="{FA380F68-FE7D-4B07-ACA1-E97A4E973CAD}">
      <text>
        <r>
          <rPr>
            <sz val="12"/>
            <color indexed="81"/>
            <rFont val="Tahoma"/>
            <family val="2"/>
          </rPr>
          <t xml:space="preserve">Worksheet cells with the red triangle in the corner have Notes/instructions on how to complete that section.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Molenhuis, John (OMAFRA)</author>
    <author>John</author>
  </authors>
  <commentList>
    <comment ref="B1" authorId="0" shapeId="0" xr:uid="{F60A2B45-1149-4317-81CF-E64BB02B6863}">
      <text>
        <r>
          <rPr>
            <sz val="12"/>
            <color indexed="81"/>
            <rFont val="Tahoma"/>
            <family val="2"/>
          </rPr>
          <t xml:space="preserve">Enter your Business Name here
</t>
        </r>
      </text>
    </comment>
    <comment ref="A7" authorId="1" shapeId="0" xr:uid="{39B8D405-5BCD-4D1B-8B54-95C93B2A9674}">
      <text>
        <r>
          <rPr>
            <sz val="12"/>
            <color indexed="81"/>
            <rFont val="Tahoma"/>
            <family val="2"/>
          </rPr>
          <t>Enter sales product/service names catergories in the CashFlow tab.
Keep the same number of sales lines to ensure they carry over to the Income statement accurately.</t>
        </r>
      </text>
    </comment>
    <comment ref="A22" authorId="1" shapeId="0" xr:uid="{B44E0021-A831-4A39-9A21-4B3D1A59901F}">
      <text>
        <r>
          <rPr>
            <sz val="12"/>
            <color indexed="81"/>
            <rFont val="Tahoma"/>
            <family val="2"/>
          </rPr>
          <t>The cost list can be left the same or changed in CashFlow, this will carryover to IncomeStatement.
Keep the same number of cost lines to ensure the links to the income statement remain in place and transfer properly.</t>
        </r>
      </text>
    </comment>
    <comment ref="A48" authorId="0" shapeId="0" xr:uid="{03F49689-575C-4FF0-BB0C-85D8E5F2A720}">
      <text>
        <r>
          <rPr>
            <sz val="12"/>
            <color indexed="81"/>
            <rFont val="Tahoma"/>
            <family val="2"/>
          </rPr>
          <t xml:space="preserve">Use the Loan Calculator to calculate Term Loan interest payments
</t>
        </r>
      </text>
    </comment>
    <comment ref="A53" authorId="0" shapeId="0" xr:uid="{63BF8463-5334-43BA-9DCC-FEE6C1A947FE}">
      <text>
        <r>
          <rPr>
            <sz val="12"/>
            <color indexed="81"/>
            <rFont val="Tahoma"/>
            <family val="2"/>
          </rPr>
          <t xml:space="preserve">Use the Loan Calculator to calculate Term Loan interest payments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Molenhuis, John (OMAFRA)</author>
  </authors>
  <commentList>
    <comment ref="D16" authorId="0" shapeId="0" xr:uid="{5807B17D-B3DD-4E8B-8AB4-661AC1B1652B}">
      <text>
        <r>
          <rPr>
            <sz val="12"/>
            <color indexed="81"/>
            <rFont val="Tahoma"/>
            <family val="2"/>
          </rPr>
          <t xml:space="preserve">Change column is used in the accrual adjustments on the Income Statement
</t>
        </r>
      </text>
    </comment>
    <comment ref="A18" authorId="0" shapeId="0" xr:uid="{3AF549E2-995E-4EE3-B598-095CBED78197}">
      <text>
        <r>
          <rPr>
            <sz val="12"/>
            <color indexed="81"/>
            <rFont val="Tahoma"/>
            <family val="2"/>
          </rPr>
          <t>What others owe to you: 
Outstanding invoices that will be paid to you within 12 months. Eg. Product shipped, custom work completed but you haven't been paid yet</t>
        </r>
        <r>
          <rPr>
            <sz val="9"/>
            <color indexed="81"/>
            <rFont val="Tahoma"/>
            <family val="2"/>
          </rPr>
          <t xml:space="preserve">
</t>
        </r>
      </text>
    </comment>
    <comment ref="A27" authorId="0" shapeId="0" xr:uid="{FBCD6129-B0D6-4A21-AE65-817FBF4C4462}">
      <text>
        <r>
          <rPr>
            <sz val="12"/>
            <color indexed="81"/>
            <rFont val="Tahoma"/>
            <family val="2"/>
          </rPr>
          <t>What you owe to others: 
Outstanding bills that will be paid within 12 months.
Examples: Feed delivered or fertilizer has been applied but you haven't paid invoice yet. 
Not term loan payments.</t>
        </r>
        <r>
          <rPr>
            <sz val="9"/>
            <color indexed="81"/>
            <rFont val="Tahoma"/>
            <family val="2"/>
          </rPr>
          <t xml:space="preserve">
</t>
        </r>
      </text>
    </comment>
  </commentList>
</comments>
</file>

<file path=xl/sharedStrings.xml><?xml version="1.0" encoding="utf-8"?>
<sst xmlns="http://schemas.openxmlformats.org/spreadsheetml/2006/main" count="306" uniqueCount="166">
  <si>
    <t>Total</t>
  </si>
  <si>
    <t>Personal Drawings</t>
  </si>
  <si>
    <t>Capital Sales</t>
  </si>
  <si>
    <t>Loans obtained</t>
  </si>
  <si>
    <t>Personal contributions</t>
  </si>
  <si>
    <t>Projected Cashflow Statement</t>
  </si>
  <si>
    <t>Capital purchases</t>
  </si>
  <si>
    <t>Loan principal payments</t>
  </si>
  <si>
    <t>Term loan interest</t>
  </si>
  <si>
    <t>Revenue</t>
  </si>
  <si>
    <t>Total Revenue</t>
  </si>
  <si>
    <t>Variable Costs</t>
  </si>
  <si>
    <t>Marketing</t>
  </si>
  <si>
    <t>Total Variable Costs</t>
  </si>
  <si>
    <t>Fixed Costs</t>
  </si>
  <si>
    <t>Property taxes</t>
  </si>
  <si>
    <t>Insurance premiums</t>
  </si>
  <si>
    <t>Total Fixed Costs</t>
  </si>
  <si>
    <t>Total Costs</t>
  </si>
  <si>
    <t>Net Income (Profit Margin)</t>
  </si>
  <si>
    <t>Current Assets</t>
  </si>
  <si>
    <t>Ratio</t>
  </si>
  <si>
    <t>Calculation</t>
  </si>
  <si>
    <t>Target</t>
  </si>
  <si>
    <t>Working Capital Ratio</t>
  </si>
  <si>
    <t>Current Assets – Current Liabilities</t>
  </si>
  <si>
    <t>Greater than 33%</t>
  </si>
  <si>
    <t xml:space="preserve">(Liquidity) </t>
  </si>
  <si>
    <t>Cash Costs</t>
  </si>
  <si>
    <t>Debt Repayment Capacity</t>
  </si>
  <si>
    <t>Cash available for payments*</t>
  </si>
  <si>
    <t>Greater than 1.5</t>
  </si>
  <si>
    <t>Term Debt Payments</t>
  </si>
  <si>
    <t>Business Name:</t>
  </si>
  <si>
    <t>Total $</t>
  </si>
  <si>
    <t xml:space="preserve">Financial Measures </t>
  </si>
  <si>
    <t>Variable costs</t>
  </si>
  <si>
    <t>Fixed costs</t>
  </si>
  <si>
    <t>Other fixed costs</t>
  </si>
  <si>
    <t>Depreciation (owned buildings and equipment)</t>
  </si>
  <si>
    <t>Total cash flow in</t>
  </si>
  <si>
    <t xml:space="preserve">Projected Income Statement - </t>
  </si>
  <si>
    <t>Total cash flow out</t>
  </si>
  <si>
    <t>Cash variable costs</t>
  </si>
  <si>
    <t>Cash fixed costs</t>
  </si>
  <si>
    <t>Total cash costs (variable+fixed)</t>
  </si>
  <si>
    <t>Opening Cash on Hand</t>
  </si>
  <si>
    <t>=</t>
  </si>
  <si>
    <t>Principal:</t>
  </si>
  <si>
    <t xml:space="preserve">       Compounding Periods/Yr:</t>
  </si>
  <si>
    <t>Date of First Payment:</t>
  </si>
  <si>
    <t>Interest Rate:</t>
  </si>
  <si>
    <t xml:space="preserve">     Month (i.e. 1 - 12)......</t>
  </si>
  <si>
    <t>Term (years):</t>
  </si>
  <si>
    <t xml:space="preserve">     Day (i.e. 1 - 31)........</t>
  </si>
  <si>
    <t>Payment</t>
  </si>
  <si>
    <t>Opening</t>
  </si>
  <si>
    <t>Period</t>
  </si>
  <si>
    <t>Interest</t>
  </si>
  <si>
    <t>Principal</t>
  </si>
  <si>
    <t>Ending</t>
  </si>
  <si>
    <t>Date</t>
  </si>
  <si>
    <t>Balance</t>
  </si>
  <si>
    <t>-</t>
  </si>
  <si>
    <t>Term (in years)...............</t>
  </si>
  <si>
    <t>Compounding Periods/Year......</t>
  </si>
  <si>
    <t>Number Payments per Year......</t>
  </si>
  <si>
    <t>Effective Rate of Interest....</t>
  </si>
  <si>
    <t>Payment per Period............</t>
  </si>
  <si>
    <t>Total Principal and Interest..</t>
  </si>
  <si>
    <t>paid over loan period</t>
  </si>
  <si>
    <t xml:space="preserve">       Number Payments Per Year:</t>
  </si>
  <si>
    <t>Worksheet cells with the red triangle in the corner have Notes/instructions on how to complete that section. Hover over the triangle with the cursor to read the Note.</t>
  </si>
  <si>
    <t xml:space="preserve">     Year (i.e. 2020)...........</t>
  </si>
  <si>
    <t>Enter your information in the cells with Blue Numbers</t>
  </si>
  <si>
    <t>LOAN # 2</t>
  </si>
  <si>
    <t>LOAN # 1</t>
  </si>
  <si>
    <t>LOAN # 3</t>
  </si>
  <si>
    <t>Interest Rate (i.e. 0.05).....</t>
  </si>
  <si>
    <t>Loan Amount .............</t>
  </si>
  <si>
    <t xml:space="preserve">       LOAN FINANCING SCHEDULE</t>
  </si>
  <si>
    <t>Months</t>
  </si>
  <si>
    <t>Last Year</t>
  </si>
  <si>
    <t>Crop Sales</t>
  </si>
  <si>
    <t>Custom work</t>
  </si>
  <si>
    <t>Rebates and grants</t>
  </si>
  <si>
    <t>Livestock - purchases</t>
  </si>
  <si>
    <t>Vet &amp; medicine</t>
  </si>
  <si>
    <t>Seed</t>
  </si>
  <si>
    <t>Fertilizer &amp; lime</t>
  </si>
  <si>
    <t>Herbicides/pesticides</t>
  </si>
  <si>
    <t>Hired labour</t>
  </si>
  <si>
    <t>Fuel, oil (equipment)</t>
  </si>
  <si>
    <t>Repairs (equipment)</t>
  </si>
  <si>
    <t>Vehicle expenses</t>
  </si>
  <si>
    <t>Buildings, fence repairs</t>
  </si>
  <si>
    <t>Equipment Lease</t>
  </si>
  <si>
    <t>Electricity/telephone</t>
  </si>
  <si>
    <t>Interest - operating</t>
  </si>
  <si>
    <t>Change in Accounts Receivable</t>
  </si>
  <si>
    <t>Change in Inventory (Crops and Livestock)</t>
  </si>
  <si>
    <t>Change in Accounts Payable</t>
  </si>
  <si>
    <t>For working capital ratio:</t>
  </si>
  <si>
    <t>Market livestock inventory</t>
  </si>
  <si>
    <t>Supplies inventory</t>
  </si>
  <si>
    <t>Cash</t>
  </si>
  <si>
    <t>Current liabilities</t>
  </si>
  <si>
    <t>Operating Loan/line of credit</t>
  </si>
  <si>
    <t>Term loan principal due within 12 months</t>
  </si>
  <si>
    <t>Accounts payable</t>
  </si>
  <si>
    <t>Total current assets</t>
  </si>
  <si>
    <t>Total current liabilities</t>
  </si>
  <si>
    <t>Work/notes</t>
  </si>
  <si>
    <t>Year</t>
  </si>
  <si>
    <t>Worksheets:
CashFlow
IncomeStatement
Ratios
Loan Calculator (Financing Schedule) - up to 3 loans</t>
  </si>
  <si>
    <t>Cash Outflow</t>
  </si>
  <si>
    <t>Cash Inflow</t>
  </si>
  <si>
    <t>Accounting/office expense</t>
  </si>
  <si>
    <t>Other operating expenses</t>
  </si>
  <si>
    <t>The Ratios worksheet is an additional worksheet that can be used to assist in your Business Analysis/Cash flow assessment</t>
  </si>
  <si>
    <t>Accounts Receivable</t>
  </si>
  <si>
    <t>End of period</t>
  </si>
  <si>
    <t>LOAN CALCULATOR</t>
  </si>
  <si>
    <t>Use this template to undertake cash flow planning and calculate key ratios</t>
  </si>
  <si>
    <t>Production insurance</t>
  </si>
  <si>
    <t>Land/building rent/leases</t>
  </si>
  <si>
    <t xml:space="preserve">Cash flow is the main concern in times of rapidly changing business conditions and unpredictable markets.  Thinking of your cash flow in terms of 3 month, 6 month and 12 month intervals can help map out plans in the short to mid term in order to put strategies in place to manage your cash flow risks and downturns. </t>
  </si>
  <si>
    <t>Operating Loan Balance</t>
  </si>
  <si>
    <t>Custom work - shearing</t>
  </si>
  <si>
    <t>Other Livestock Expenses</t>
  </si>
  <si>
    <t>Program payments</t>
  </si>
  <si>
    <t>Livestock - purchased feed</t>
  </si>
  <si>
    <t>Beginning</t>
  </si>
  <si>
    <t>Operating Loan Credit Limit</t>
  </si>
  <si>
    <t>Ending Cash On Hand</t>
  </si>
  <si>
    <t>Feed/Crop inventory</t>
  </si>
  <si>
    <t>Asset Turnover</t>
  </si>
  <si>
    <t xml:space="preserve">(Efficiency) </t>
  </si>
  <si>
    <t>Gross Farm Revenue</t>
  </si>
  <si>
    <t>Total Farm Assets</t>
  </si>
  <si>
    <t>For asset turnover ratio:</t>
  </si>
  <si>
    <t>Total Assets</t>
  </si>
  <si>
    <t>Current Assets (from above)</t>
  </si>
  <si>
    <t>Breeding Livestock</t>
  </si>
  <si>
    <t>Field Machinery</t>
  </si>
  <si>
    <t>Barn Equipment</t>
  </si>
  <si>
    <t>Buildings</t>
  </si>
  <si>
    <t>Land</t>
  </si>
  <si>
    <t xml:space="preserve">Other - </t>
  </si>
  <si>
    <t>*Net Cash Income + term interest + personal contributions - withdrawals</t>
  </si>
  <si>
    <t>Greater than 0.40</t>
  </si>
  <si>
    <t>$</t>
  </si>
  <si>
    <t xml:space="preserve">Total Assets </t>
  </si>
  <si>
    <t>Operating Profit Margin</t>
  </si>
  <si>
    <t>(Net Income + Interest(operating and term))</t>
  </si>
  <si>
    <t>Greater than 15%</t>
  </si>
  <si>
    <t xml:space="preserve">(Profitability) </t>
  </si>
  <si>
    <t>Start with Cash Flow worksheet: The sales and expense lines carryover to the Income Statement.  Keep the same number of Sales and Expense lines to ensure the links to other worksheets remain intact and the spreadsheet calculates properly.
Work through the CashFlow worksheet first.
For the Loans obtained, Term interest payments and Term Loan Principal payments, the Loan Calculator worksheet can be used to determine the payments.</t>
  </si>
  <si>
    <t>Livestock Sales</t>
  </si>
  <si>
    <t>Beginning of period</t>
  </si>
  <si>
    <t>Change</t>
  </si>
  <si>
    <t>Surplus/ (Deficit)</t>
  </si>
  <si>
    <r>
      <t xml:space="preserve">After the Cash Flow worksheet is completed the Income Statement is largely completed.  The only missing items are the accrual based income and expenses: </t>
    </r>
    <r>
      <rPr>
        <b/>
        <sz val="12"/>
        <rFont val="Franklin Gothic Book"/>
        <family val="2"/>
      </rPr>
      <t xml:space="preserve">Changes in Accounts Receivable, Changes in Inventory, Changes in Accounts Payable and Depreciation.  </t>
    </r>
    <r>
      <rPr>
        <sz val="12"/>
        <rFont val="Franklin Gothic Book"/>
        <family val="2"/>
      </rPr>
      <t>Use the Ratios tab to help calculate Changes in Accounts Receivable, Changes in Inventory, Changes in Accounts Payable.</t>
    </r>
  </si>
  <si>
    <t>End of worksheet</t>
  </si>
  <si>
    <t>This is a farm business decision calculator that has 6 worksheets. There are fields that can be completed by the user. It is up to 35 columns wide and 225 rows.</t>
  </si>
  <si>
    <t>Cash Flow Planning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</si>
</sst>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8" formatCode="&quot;$&quot;#,##0.00;[Red]\-&quot;$&quot;#,##0.00"/>
    <numFmt numFmtId="164" formatCode="#,##0;[Red]#,##0"/>
    <numFmt numFmtId="165" formatCode="&quot;$&quot;#,##0.00_);\(&quot;$&quot;#,##0.00\)"/>
    <numFmt numFmtId="166" formatCode="0_)"/>
    <numFmt numFmtId="167" formatCode="0.00_)"/>
    <numFmt numFmtId="168" formatCode="&quot;$&quot;#,##0_);\(&quot;$&quot;#,##0\)"/>
    <numFmt numFmtId="169" formatCode="mmm\-yy_)"/>
    <numFmt numFmtId="170" formatCode="_(&quot;$&quot;* #,##0.00_);_(&quot;$&quot;* \(#,##0.00\);_(&quot;$&quot;* &quot;-&quot;??_);_(@_)"/>
    <numFmt numFmtId="171" formatCode="_(&quot;$&quot;* #,##0_);_(&quot;$&quot;* \(#,##0\);_(&quot;$&quot;* &quot;-&quot;??_);_(@_)"/>
    <numFmt numFmtId="172" formatCode="&quot;$&quot;#,##0.00"/>
    <numFmt numFmtId="173" formatCode="[$$-1009]#,##0;\-[$$-1009]#,##0"/>
    <numFmt numFmtId="174" formatCode="&quot;$&quot;#,##0"/>
    <numFmt numFmtId="175" formatCode="0.0"/>
  </numFmts>
  <fonts count="25" x14ac:knownFonts="1">
    <font>
      <sz val="10"/>
      <name val="Arial"/>
    </font>
    <font>
      <sz val="11"/>
      <color theme="1"/>
      <name val="Calibri"/>
      <family val="2"/>
      <scheme val="minor"/>
    </font>
    <font>
      <sz val="8"/>
      <name val="Arial"/>
      <family val="2"/>
    </font>
    <font>
      <sz val="10"/>
      <name val="Arial"/>
      <family val="2"/>
    </font>
    <font>
      <b/>
      <sz val="12"/>
      <color theme="1"/>
      <name val="Franklin Gothic Book"/>
      <family val="2"/>
    </font>
    <font>
      <sz val="12"/>
      <color theme="1"/>
      <name val="Times New Roman"/>
      <family val="1"/>
    </font>
    <font>
      <sz val="9"/>
      <color indexed="81"/>
      <name val="Tahoma"/>
      <family val="2"/>
    </font>
    <font>
      <sz val="10"/>
      <name val="Franklin Gothic Book"/>
      <family val="2"/>
    </font>
    <font>
      <sz val="10"/>
      <name val="Arial"/>
      <family val="2"/>
    </font>
    <font>
      <b/>
      <sz val="14"/>
      <name val="Franklin Gothic Book"/>
      <family val="2"/>
    </font>
    <font>
      <sz val="12"/>
      <name val="Franklin Gothic Book"/>
      <family val="2"/>
    </font>
    <font>
      <b/>
      <sz val="12"/>
      <name val="Franklin Gothic Book"/>
      <family val="2"/>
    </font>
    <font>
      <sz val="12"/>
      <color theme="1"/>
      <name val="Calibri"/>
      <family val="2"/>
      <scheme val="minor"/>
    </font>
    <font>
      <sz val="12"/>
      <color rgb="FF000000"/>
      <name val="Franklin Gothic Book"/>
      <family val="2"/>
    </font>
    <font>
      <b/>
      <sz val="12"/>
      <color rgb="FF000000"/>
      <name val="Franklin Gothic Book"/>
      <family val="2"/>
    </font>
    <font>
      <sz val="12"/>
      <color theme="1"/>
      <name val="Franklin Gothic Book"/>
      <family val="2"/>
    </font>
    <font>
      <b/>
      <sz val="12"/>
      <color rgb="FF0000FF"/>
      <name val="Franklin Gothic Book"/>
      <family val="2"/>
    </font>
    <font>
      <sz val="12"/>
      <name val="Arial"/>
      <family val="2"/>
    </font>
    <font>
      <sz val="12"/>
      <color indexed="81"/>
      <name val="Tahoma"/>
      <family val="2"/>
    </font>
    <font>
      <b/>
      <sz val="14"/>
      <color theme="1"/>
      <name val="Franklin Gothic Book"/>
      <family val="2"/>
    </font>
    <font>
      <b/>
      <sz val="12"/>
      <color indexed="12"/>
      <name val="Franklin Gothic Book"/>
      <family val="2"/>
    </font>
    <font>
      <sz val="12"/>
      <color indexed="12"/>
      <name val="Franklin Gothic Book"/>
      <family val="2"/>
    </font>
    <font>
      <b/>
      <sz val="10"/>
      <name val="Franklin Gothic Book"/>
      <family val="2"/>
    </font>
    <font>
      <b/>
      <sz val="12"/>
      <color theme="0"/>
      <name val="Franklin Gothic Book"/>
      <family val="2"/>
    </font>
    <font>
      <sz val="10"/>
      <name val="Courier"/>
      <family val="3"/>
    </font>
  </fonts>
  <fills count="12">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E0E0E0"/>
        <bgColor indexed="64"/>
      </patternFill>
    </fill>
    <fill>
      <patternFill patternType="solid">
        <fgColor theme="1"/>
        <bgColor indexed="64"/>
      </patternFill>
    </fill>
    <fill>
      <patternFill patternType="solid">
        <fgColor rgb="FFFF8B8B"/>
        <bgColor indexed="64"/>
      </patternFill>
    </fill>
    <fill>
      <patternFill patternType="solid">
        <fgColor rgb="FFB6DF89"/>
        <bgColor indexed="64"/>
      </patternFill>
    </fill>
    <fill>
      <patternFill patternType="solid">
        <fgColor rgb="FFFFFF97"/>
        <bgColor indexed="64"/>
      </patternFill>
    </fill>
    <fill>
      <patternFill patternType="solid">
        <fgColor rgb="FFFFFFCC"/>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ck">
        <color indexed="64"/>
      </bottom>
      <diagonal/>
    </border>
    <border>
      <left style="thin">
        <color indexed="64"/>
      </left>
      <right/>
      <top/>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s>
  <cellStyleXfs count="6">
    <xf numFmtId="0" fontId="0" fillId="0" borderId="0"/>
    <xf numFmtId="9" fontId="3" fillId="0" borderId="0" applyFont="0" applyFill="0" applyBorder="0" applyAlignment="0" applyProtection="0"/>
    <xf numFmtId="0" fontId="1" fillId="0" borderId="0"/>
    <xf numFmtId="9" fontId="1" fillId="0" borderId="0" applyFont="0" applyFill="0" applyBorder="0" applyAlignment="0" applyProtection="0"/>
    <xf numFmtId="170" fontId="8" fillId="0" borderId="0" applyFont="0" applyFill="0" applyBorder="0" applyAlignment="0" applyProtection="0"/>
    <xf numFmtId="0" fontId="24" fillId="0" borderId="0"/>
  </cellStyleXfs>
  <cellXfs count="237">
    <xf numFmtId="0" fontId="0" fillId="0" borderId="0" xfId="0"/>
    <xf numFmtId="0" fontId="5" fillId="0" borderId="0" xfId="2" applyFont="1" applyAlignment="1">
      <alignment vertical="center" wrapText="1"/>
    </xf>
    <xf numFmtId="0" fontId="4" fillId="0" borderId="17" xfId="2" applyFont="1" applyBorder="1" applyAlignment="1">
      <alignment vertical="center"/>
    </xf>
    <xf numFmtId="0" fontId="4" fillId="0" borderId="16" xfId="2" applyFont="1" applyBorder="1" applyAlignment="1">
      <alignment horizontal="left" vertical="center" wrapText="1"/>
    </xf>
    <xf numFmtId="0" fontId="7" fillId="0" borderId="0" xfId="0" applyFont="1"/>
    <xf numFmtId="0" fontId="9" fillId="0" borderId="0" xfId="0" applyFont="1"/>
    <xf numFmtId="0" fontId="4" fillId="0" borderId="17" xfId="2" applyFont="1" applyBorder="1" applyAlignment="1">
      <alignment horizontal="center" vertical="center" wrapText="1"/>
    </xf>
    <xf numFmtId="0" fontId="4" fillId="0" borderId="16" xfId="2" applyFont="1" applyBorder="1" applyAlignment="1">
      <alignment vertical="center"/>
    </xf>
    <xf numFmtId="0" fontId="4" fillId="0" borderId="18" xfId="2" applyFont="1" applyBorder="1" applyAlignment="1">
      <alignment vertical="center"/>
    </xf>
    <xf numFmtId="0" fontId="10" fillId="0" borderId="3" xfId="0" applyFont="1" applyBorder="1"/>
    <xf numFmtId="0" fontId="10" fillId="0" borderId="4" xfId="0" applyFont="1" applyBorder="1"/>
    <xf numFmtId="0" fontId="10" fillId="0" borderId="0" xfId="0" applyFont="1"/>
    <xf numFmtId="0" fontId="11" fillId="0" borderId="0" xfId="0" applyFont="1" applyBorder="1" applyAlignment="1">
      <alignment horizontal="center"/>
    </xf>
    <xf numFmtId="0" fontId="11" fillId="0" borderId="0" xfId="0" applyFont="1" applyBorder="1" applyAlignment="1">
      <alignment horizontal="left"/>
    </xf>
    <xf numFmtId="0" fontId="11" fillId="0" borderId="14"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center"/>
    </xf>
    <xf numFmtId="0" fontId="11" fillId="0" borderId="1" xfId="0" applyFont="1" applyBorder="1"/>
    <xf numFmtId="0" fontId="11" fillId="0" borderId="5" xfId="0" applyFont="1" applyBorder="1"/>
    <xf numFmtId="0" fontId="11" fillId="7" borderId="1" xfId="0" applyFont="1" applyFill="1" applyBorder="1" applyAlignment="1">
      <alignment horizontal="center"/>
    </xf>
    <xf numFmtId="0" fontId="11" fillId="9" borderId="1" xfId="0" applyFont="1" applyFill="1" applyBorder="1" applyAlignment="1">
      <alignment horizontal="center"/>
    </xf>
    <xf numFmtId="0" fontId="11" fillId="8" borderId="1" xfId="0" applyFont="1" applyFill="1" applyBorder="1" applyAlignment="1">
      <alignment horizontal="center"/>
    </xf>
    <xf numFmtId="0" fontId="11" fillId="0" borderId="1" xfId="0" applyFont="1" applyFill="1" applyBorder="1" applyAlignment="1">
      <alignment horizontal="center"/>
    </xf>
    <xf numFmtId="0" fontId="10" fillId="0" borderId="2" xfId="0" applyFont="1" applyFill="1" applyBorder="1"/>
    <xf numFmtId="0" fontId="10" fillId="0" borderId="1" xfId="0" applyFont="1" applyBorder="1"/>
    <xf numFmtId="0" fontId="10" fillId="0" borderId="5" xfId="0" applyFont="1" applyBorder="1"/>
    <xf numFmtId="0" fontId="10" fillId="0" borderId="5" xfId="0" applyFont="1" applyFill="1" applyBorder="1"/>
    <xf numFmtId="0" fontId="10" fillId="7" borderId="5" xfId="0" applyFont="1" applyFill="1" applyBorder="1"/>
    <xf numFmtId="0" fontId="10" fillId="9" borderId="5" xfId="0" applyFont="1" applyFill="1" applyBorder="1"/>
    <xf numFmtId="0" fontId="10" fillId="8" borderId="5" xfId="0" applyFont="1" applyFill="1" applyBorder="1"/>
    <xf numFmtId="0" fontId="10" fillId="0" borderId="8" xfId="0" applyNumberFormat="1" applyFont="1" applyFill="1" applyBorder="1"/>
    <xf numFmtId="0" fontId="10" fillId="7" borderId="8" xfId="0" applyNumberFormat="1" applyFont="1" applyFill="1" applyBorder="1"/>
    <xf numFmtId="0" fontId="10" fillId="9" borderId="8" xfId="0" applyNumberFormat="1" applyFont="1" applyFill="1" applyBorder="1"/>
    <xf numFmtId="0" fontId="10" fillId="8" borderId="8" xfId="0" applyNumberFormat="1" applyFont="1" applyFill="1" applyBorder="1"/>
    <xf numFmtId="0" fontId="10" fillId="2" borderId="10" xfId="0" applyNumberFormat="1" applyFont="1" applyFill="1" applyBorder="1"/>
    <xf numFmtId="0" fontId="10" fillId="7" borderId="11" xfId="0" applyNumberFormat="1" applyFont="1" applyFill="1" applyBorder="1"/>
    <xf numFmtId="0" fontId="10" fillId="9" borderId="11" xfId="0" applyNumberFormat="1" applyFont="1" applyFill="1" applyBorder="1"/>
    <xf numFmtId="0" fontId="10" fillId="8" borderId="11" xfId="0" applyNumberFormat="1" applyFont="1" applyFill="1" applyBorder="1"/>
    <xf numFmtId="0" fontId="10" fillId="0" borderId="12" xfId="0" applyNumberFormat="1" applyFont="1" applyBorder="1"/>
    <xf numFmtId="0" fontId="10" fillId="4" borderId="15" xfId="0" applyFont="1" applyFill="1" applyBorder="1"/>
    <xf numFmtId="0" fontId="10" fillId="0" borderId="1" xfId="0" applyFont="1" applyFill="1" applyBorder="1"/>
    <xf numFmtId="0" fontId="10" fillId="7" borderId="1" xfId="0" applyFont="1" applyFill="1" applyBorder="1"/>
    <xf numFmtId="0" fontId="10" fillId="9" borderId="1" xfId="0" applyFont="1" applyFill="1" applyBorder="1"/>
    <xf numFmtId="0" fontId="10" fillId="8" borderId="1" xfId="0" applyFont="1" applyFill="1" applyBorder="1"/>
    <xf numFmtId="0" fontId="10" fillId="0" borderId="1" xfId="0" applyNumberFormat="1" applyFont="1" applyBorder="1"/>
    <xf numFmtId="0" fontId="11" fillId="3" borderId="1" xfId="0" applyFont="1" applyFill="1" applyBorder="1"/>
    <xf numFmtId="0" fontId="10" fillId="0" borderId="1" xfId="0" applyNumberFormat="1" applyFont="1" applyFill="1" applyBorder="1"/>
    <xf numFmtId="0" fontId="10" fillId="7" borderId="1" xfId="0" applyNumberFormat="1" applyFont="1" applyFill="1" applyBorder="1"/>
    <xf numFmtId="0" fontId="10" fillId="9" borderId="1" xfId="0" applyNumberFormat="1" applyFont="1" applyFill="1" applyBorder="1"/>
    <xf numFmtId="0" fontId="10" fillId="8" borderId="1" xfId="0" applyNumberFormat="1" applyFont="1" applyFill="1" applyBorder="1"/>
    <xf numFmtId="0" fontId="10" fillId="3" borderId="1" xfId="0" applyNumberFormat="1" applyFont="1" applyFill="1" applyBorder="1"/>
    <xf numFmtId="0" fontId="10" fillId="0" borderId="0" xfId="0" applyFont="1" applyFill="1"/>
    <xf numFmtId="0" fontId="10" fillId="2" borderId="8" xfId="0" applyNumberFormat="1" applyFont="1" applyFill="1" applyBorder="1"/>
    <xf numFmtId="164" fontId="10" fillId="0" borderId="1" xfId="0" applyNumberFormat="1" applyFont="1" applyBorder="1"/>
    <xf numFmtId="0" fontId="10" fillId="0" borderId="0" xfId="0" applyFont="1" applyBorder="1"/>
    <xf numFmtId="0" fontId="11" fillId="0" borderId="14" xfId="0" applyFont="1" applyBorder="1" applyAlignment="1"/>
    <xf numFmtId="0" fontId="11" fillId="0" borderId="4" xfId="0" applyFont="1" applyBorder="1" applyAlignment="1"/>
    <xf numFmtId="0" fontId="10" fillId="0" borderId="34" xfId="0" applyFont="1" applyFill="1" applyBorder="1"/>
    <xf numFmtId="0" fontId="12" fillId="0" borderId="0" xfId="2" applyFont="1"/>
    <xf numFmtId="0" fontId="13" fillId="0" borderId="16" xfId="2" applyFont="1" applyBorder="1" applyAlignment="1">
      <alignment vertical="center"/>
    </xf>
    <xf numFmtId="0" fontId="13" fillId="0" borderId="17" xfId="2" applyFont="1" applyBorder="1" applyAlignment="1">
      <alignment vertical="center" wrapText="1"/>
    </xf>
    <xf numFmtId="0" fontId="13" fillId="0" borderId="18" xfId="2" applyFont="1" applyBorder="1" applyAlignment="1">
      <alignment vertical="center" wrapText="1"/>
    </xf>
    <xf numFmtId="0" fontId="14" fillId="0" borderId="24" xfId="2" applyFont="1" applyBorder="1" applyAlignment="1">
      <alignment horizontal="center" vertical="center" wrapText="1"/>
    </xf>
    <xf numFmtId="0" fontId="14" fillId="0" borderId="16" xfId="2" applyFont="1" applyBorder="1" applyAlignment="1">
      <alignment horizontal="center" vertical="center" wrapText="1"/>
    </xf>
    <xf numFmtId="0" fontId="14" fillId="0" borderId="17" xfId="2" applyFont="1" applyBorder="1" applyAlignment="1">
      <alignment horizontal="center" vertical="center" wrapText="1"/>
    </xf>
    <xf numFmtId="0" fontId="4" fillId="5" borderId="25" xfId="2" applyFont="1" applyFill="1" applyBorder="1" applyAlignment="1">
      <alignment horizontal="center" vertical="center" wrapText="1"/>
    </xf>
    <xf numFmtId="0" fontId="13" fillId="5" borderId="16" xfId="2" applyFont="1" applyFill="1" applyBorder="1" applyAlignment="1">
      <alignment horizontal="centerContinuous" vertical="center"/>
    </xf>
    <xf numFmtId="0" fontId="13" fillId="5" borderId="18" xfId="2" applyFont="1" applyFill="1" applyBorder="1" applyAlignment="1">
      <alignment horizontal="centerContinuous" vertical="center"/>
    </xf>
    <xf numFmtId="0" fontId="4" fillId="5" borderId="24" xfId="2" applyFont="1" applyFill="1" applyBorder="1" applyAlignment="1">
      <alignment horizontal="center" vertical="center" wrapText="1"/>
    </xf>
    <xf numFmtId="0" fontId="13" fillId="5" borderId="18" xfId="2" applyFont="1" applyFill="1" applyBorder="1" applyAlignment="1">
      <alignment horizontal="centerContinuous" vertical="center" wrapText="1"/>
    </xf>
    <xf numFmtId="0" fontId="15" fillId="0" borderId="22" xfId="2" applyFont="1" applyBorder="1" applyAlignment="1">
      <alignment horizontal="center" vertical="center" wrapText="1"/>
    </xf>
    <xf numFmtId="0" fontId="13" fillId="0" borderId="17" xfId="2" applyFont="1" applyBorder="1" applyAlignment="1">
      <alignment horizontal="left" vertical="center"/>
    </xf>
    <xf numFmtId="0" fontId="13" fillId="0" borderId="17" xfId="2" applyFont="1" applyBorder="1" applyAlignment="1">
      <alignment horizontal="left" vertical="center" wrapText="1"/>
    </xf>
    <xf numFmtId="6" fontId="16" fillId="10" borderId="31" xfId="2" applyNumberFormat="1" applyFont="1" applyFill="1" applyBorder="1" applyAlignment="1">
      <alignment horizontal="center" vertical="center" wrapText="1"/>
    </xf>
    <xf numFmtId="6" fontId="12" fillId="0" borderId="0" xfId="2" applyNumberFormat="1" applyFont="1"/>
    <xf numFmtId="0" fontId="13" fillId="0" borderId="16" xfId="2" applyFont="1" applyFill="1" applyBorder="1" applyAlignment="1">
      <alignment horizontal="centerContinuous" vertical="center"/>
    </xf>
    <xf numFmtId="0" fontId="13" fillId="0" borderId="18" xfId="2" applyFont="1" applyFill="1" applyBorder="1" applyAlignment="1">
      <alignment horizontal="centerContinuous" vertical="center" wrapText="1"/>
    </xf>
    <xf numFmtId="0" fontId="4" fillId="2" borderId="25" xfId="2" applyFont="1" applyFill="1" applyBorder="1" applyAlignment="1">
      <alignment horizontal="center" vertical="center" wrapText="1"/>
    </xf>
    <xf numFmtId="0" fontId="13" fillId="2" borderId="16" xfId="2" applyFont="1" applyFill="1" applyBorder="1" applyAlignment="1">
      <alignment horizontal="centerContinuous" vertical="center"/>
    </xf>
    <xf numFmtId="0" fontId="13" fillId="2" borderId="18" xfId="2" applyFont="1" applyFill="1" applyBorder="1" applyAlignment="1">
      <alignment horizontal="centerContinuous" vertical="center" wrapText="1"/>
    </xf>
    <xf numFmtId="0" fontId="4" fillId="2" borderId="24" xfId="2" applyFont="1" applyFill="1" applyBorder="1" applyAlignment="1">
      <alignment horizontal="center" vertical="center" wrapText="1"/>
    </xf>
    <xf numFmtId="0" fontId="11" fillId="0" borderId="0" xfId="0" applyFont="1"/>
    <xf numFmtId="0" fontId="10" fillId="4" borderId="0" xfId="0" applyFont="1" applyFill="1" applyBorder="1"/>
    <xf numFmtId="0" fontId="10" fillId="4" borderId="9" xfId="0" applyFont="1" applyFill="1" applyBorder="1"/>
    <xf numFmtId="0" fontId="10" fillId="4" borderId="14" xfId="0" applyFont="1" applyFill="1" applyBorder="1"/>
    <xf numFmtId="0" fontId="11" fillId="0" borderId="6" xfId="0" applyFont="1" applyFill="1" applyBorder="1"/>
    <xf numFmtId="0" fontId="11" fillId="0" borderId="35" xfId="0" applyFont="1" applyBorder="1"/>
    <xf numFmtId="0" fontId="11" fillId="0" borderId="5" xfId="0" applyFont="1" applyBorder="1" applyAlignment="1">
      <alignment horizontal="center"/>
    </xf>
    <xf numFmtId="0" fontId="11" fillId="4" borderId="2" xfId="0" applyFont="1" applyFill="1" applyBorder="1"/>
    <xf numFmtId="0" fontId="11" fillId="4" borderId="7" xfId="0" applyFont="1" applyFill="1" applyBorder="1"/>
    <xf numFmtId="0" fontId="11" fillId="0" borderId="0" xfId="0" applyFont="1" applyBorder="1"/>
    <xf numFmtId="0" fontId="10" fillId="0" borderId="11" xfId="0" applyNumberFormat="1" applyFont="1" applyFill="1" applyBorder="1"/>
    <xf numFmtId="0" fontId="11" fillId="4" borderId="13" xfId="0" applyFont="1" applyFill="1" applyBorder="1"/>
    <xf numFmtId="0" fontId="10" fillId="4" borderId="3" xfId="0" applyFont="1" applyFill="1" applyBorder="1"/>
    <xf numFmtId="0" fontId="10" fillId="7" borderId="4" xfId="0" applyNumberFormat="1" applyFont="1" applyFill="1" applyBorder="1"/>
    <xf numFmtId="0" fontId="10" fillId="2" borderId="1" xfId="0" applyNumberFormat="1" applyFont="1" applyFill="1" applyBorder="1"/>
    <xf numFmtId="0" fontId="4" fillId="0" borderId="24" xfId="2" applyFont="1" applyBorder="1" applyAlignment="1">
      <alignment horizontal="left" vertical="center" wrapText="1"/>
    </xf>
    <xf numFmtId="0" fontId="4" fillId="0" borderId="23" xfId="2" applyFont="1" applyBorder="1" applyAlignment="1">
      <alignment horizontal="center" vertical="center" wrapText="1"/>
    </xf>
    <xf numFmtId="0" fontId="15" fillId="0" borderId="28" xfId="2" applyFont="1" applyBorder="1" applyAlignment="1">
      <alignment horizontal="left" vertical="center" wrapText="1"/>
    </xf>
    <xf numFmtId="6" fontId="15" fillId="0" borderId="29" xfId="2" applyNumberFormat="1" applyFont="1" applyBorder="1" applyAlignment="1">
      <alignment horizontal="center" vertical="center" wrapText="1"/>
    </xf>
    <xf numFmtId="8" fontId="12" fillId="0" borderId="0" xfId="2" applyNumberFormat="1" applyFont="1"/>
    <xf numFmtId="0" fontId="15" fillId="0" borderId="30" xfId="2" applyFont="1" applyBorder="1" applyAlignment="1">
      <alignment horizontal="left" vertical="center" wrapText="1"/>
    </xf>
    <xf numFmtId="6" fontId="15" fillId="0" borderId="31" xfId="2" applyNumberFormat="1" applyFont="1" applyBorder="1" applyAlignment="1">
      <alignment horizontal="center" vertical="center" wrapText="1"/>
    </xf>
    <xf numFmtId="0" fontId="15" fillId="0" borderId="32" xfId="2" applyFont="1" applyBorder="1" applyAlignment="1">
      <alignment horizontal="left" vertical="center" wrapText="1"/>
    </xf>
    <xf numFmtId="0" fontId="4" fillId="5" borderId="24" xfId="2" applyFont="1" applyFill="1" applyBorder="1" applyAlignment="1">
      <alignment horizontal="left" vertical="center" wrapText="1"/>
    </xf>
    <xf numFmtId="6" fontId="4" fillId="5" borderId="23" xfId="2" applyNumberFormat="1" applyFont="1" applyFill="1" applyBorder="1" applyAlignment="1">
      <alignment horizontal="center" vertical="center" wrapText="1"/>
    </xf>
    <xf numFmtId="0" fontId="4" fillId="0" borderId="16" xfId="2" applyFont="1" applyFill="1" applyBorder="1" applyAlignment="1">
      <alignment horizontal="left" vertical="center" wrapText="1"/>
    </xf>
    <xf numFmtId="6" fontId="4" fillId="0" borderId="17" xfId="2" applyNumberFormat="1" applyFont="1" applyFill="1" applyBorder="1" applyAlignment="1">
      <alignment horizontal="center" vertical="center" wrapText="1"/>
    </xf>
    <xf numFmtId="0" fontId="4" fillId="0" borderId="19" xfId="2" applyFont="1" applyBorder="1" applyAlignment="1">
      <alignment horizontal="left" vertical="center" wrapText="1"/>
    </xf>
    <xf numFmtId="0" fontId="15" fillId="0" borderId="36" xfId="2" applyFont="1" applyBorder="1" applyAlignment="1">
      <alignment horizontal="left" vertical="center" wrapText="1"/>
    </xf>
    <xf numFmtId="0" fontId="15" fillId="0" borderId="17" xfId="2" applyFont="1" applyBorder="1" applyAlignment="1">
      <alignment horizontal="center" vertical="center" wrapText="1"/>
    </xf>
    <xf numFmtId="6" fontId="16" fillId="10" borderId="1" xfId="2" applyNumberFormat="1" applyFont="1" applyFill="1" applyBorder="1" applyAlignment="1">
      <alignment horizontal="center" vertical="center" wrapText="1"/>
    </xf>
    <xf numFmtId="0" fontId="4" fillId="5" borderId="25" xfId="2" applyFont="1" applyFill="1" applyBorder="1" applyAlignment="1">
      <alignment horizontal="left" vertical="center" wrapText="1"/>
    </xf>
    <xf numFmtId="6" fontId="4" fillId="5" borderId="21" xfId="2" applyNumberFormat="1" applyFont="1" applyFill="1" applyBorder="1" applyAlignment="1">
      <alignment horizontal="center" vertical="center" wrapText="1"/>
    </xf>
    <xf numFmtId="0" fontId="4" fillId="0" borderId="26" xfId="2" applyFont="1" applyBorder="1" applyAlignment="1">
      <alignment horizontal="left" vertical="center" wrapText="1"/>
    </xf>
    <xf numFmtId="6" fontId="4" fillId="0" borderId="26" xfId="2" applyNumberFormat="1" applyFont="1" applyBorder="1" applyAlignment="1">
      <alignment horizontal="center" vertical="center" wrapText="1"/>
    </xf>
    <xf numFmtId="0" fontId="15" fillId="0" borderId="16" xfId="2" applyFont="1" applyBorder="1" applyAlignment="1">
      <alignment horizontal="left" vertical="center" wrapText="1"/>
    </xf>
    <xf numFmtId="0" fontId="4" fillId="5" borderId="26" xfId="2" applyFont="1" applyFill="1" applyBorder="1" applyAlignment="1">
      <alignment horizontal="left" vertical="center" wrapText="1"/>
    </xf>
    <xf numFmtId="6" fontId="4" fillId="5" borderId="26" xfId="2" applyNumberFormat="1" applyFont="1" applyFill="1" applyBorder="1" applyAlignment="1">
      <alignment horizontal="center" vertical="center" wrapText="1"/>
    </xf>
    <xf numFmtId="0" fontId="17" fillId="0" borderId="0" xfId="0" applyFont="1" applyAlignment="1">
      <alignment horizontal="left"/>
    </xf>
    <xf numFmtId="0" fontId="17" fillId="0" borderId="0" xfId="0" applyFont="1"/>
    <xf numFmtId="0" fontId="10" fillId="0" borderId="0" xfId="0" applyFont="1" applyAlignment="1">
      <alignment wrapText="1"/>
    </xf>
    <xf numFmtId="0" fontId="11" fillId="0" borderId="0" xfId="0" applyFont="1" applyAlignment="1">
      <alignment wrapText="1"/>
    </xf>
    <xf numFmtId="0" fontId="19" fillId="0" borderId="0" xfId="2" applyFont="1"/>
    <xf numFmtId="0" fontId="15" fillId="0" borderId="0" xfId="2" applyFont="1"/>
    <xf numFmtId="0" fontId="4" fillId="0" borderId="0" xfId="2" applyFont="1"/>
    <xf numFmtId="0" fontId="4" fillId="0" borderId="0" xfId="2" applyFont="1" applyAlignment="1">
      <alignment horizontal="center"/>
    </xf>
    <xf numFmtId="6" fontId="4" fillId="0" borderId="0" xfId="2" applyNumberFormat="1" applyFont="1" applyAlignment="1">
      <alignment horizontal="center"/>
    </xf>
    <xf numFmtId="0" fontId="19" fillId="0" borderId="0" xfId="2" applyFont="1" applyAlignment="1">
      <alignment vertical="center"/>
    </xf>
    <xf numFmtId="0" fontId="9" fillId="0" borderId="2" xfId="0" applyFont="1" applyBorder="1" applyAlignment="1"/>
    <xf numFmtId="0" fontId="19" fillId="0" borderId="16" xfId="2" applyFont="1" applyBorder="1" applyAlignment="1">
      <alignment horizontal="left" vertical="center" wrapText="1"/>
    </xf>
    <xf numFmtId="0" fontId="17" fillId="6" borderId="0" xfId="0" applyFont="1" applyFill="1"/>
    <xf numFmtId="166" fontId="20" fillId="0" borderId="0" xfId="0" applyNumberFormat="1" applyFont="1" applyProtection="1">
      <protection locked="0"/>
    </xf>
    <xf numFmtId="0" fontId="10" fillId="0" borderId="0" xfId="0" applyFont="1" applyAlignment="1">
      <alignment horizontal="center"/>
    </xf>
    <xf numFmtId="0" fontId="10" fillId="0" borderId="0" xfId="0" applyFont="1" applyAlignment="1">
      <alignment horizontal="fill"/>
    </xf>
    <xf numFmtId="168" fontId="10" fillId="0" borderId="0" xfId="0" applyNumberFormat="1" applyFont="1" applyProtection="1"/>
    <xf numFmtId="166" fontId="10" fillId="0" borderId="0" xfId="0" applyNumberFormat="1" applyFont="1" applyProtection="1"/>
    <xf numFmtId="166" fontId="21" fillId="0" borderId="0" xfId="0" applyNumberFormat="1" applyFont="1" applyProtection="1">
      <protection locked="0"/>
    </xf>
    <xf numFmtId="10" fontId="10" fillId="0" borderId="0" xfId="0" applyNumberFormat="1" applyFont="1" applyProtection="1"/>
    <xf numFmtId="167" fontId="10" fillId="0" borderId="0" xfId="0" applyNumberFormat="1" applyFont="1" applyProtection="1"/>
    <xf numFmtId="0" fontId="10" fillId="0" borderId="0" xfId="0" applyFont="1" applyAlignment="1">
      <alignment horizontal="right"/>
    </xf>
    <xf numFmtId="168" fontId="21" fillId="0" borderId="0" xfId="0" applyNumberFormat="1" applyFont="1" applyProtection="1">
      <protection locked="0"/>
    </xf>
    <xf numFmtId="10" fontId="21" fillId="0" borderId="0" xfId="0" applyNumberFormat="1" applyFont="1" applyProtection="1">
      <protection locked="0"/>
    </xf>
    <xf numFmtId="169" fontId="10" fillId="0" borderId="0" xfId="0" applyNumberFormat="1" applyFont="1" applyProtection="1"/>
    <xf numFmtId="167" fontId="21" fillId="0" borderId="0" xfId="0" applyNumberFormat="1" applyFont="1" applyProtection="1">
      <protection locked="0"/>
    </xf>
    <xf numFmtId="165" fontId="10" fillId="0" borderId="0" xfId="0" applyNumberFormat="1" applyFont="1" applyProtection="1"/>
    <xf numFmtId="167" fontId="10" fillId="0" borderId="0" xfId="0" applyNumberFormat="1" applyFont="1"/>
    <xf numFmtId="171" fontId="10" fillId="0" borderId="0" xfId="4" applyNumberFormat="1" applyFont="1"/>
    <xf numFmtId="168" fontId="10" fillId="0" borderId="0" xfId="0" applyNumberFormat="1" applyFont="1"/>
    <xf numFmtId="172" fontId="10" fillId="0" borderId="0" xfId="0" applyNumberFormat="1" applyFont="1"/>
    <xf numFmtId="0" fontId="10" fillId="0" borderId="0" xfId="0" quotePrefix="1" applyFont="1"/>
    <xf numFmtId="0" fontId="11" fillId="3" borderId="6" xfId="0" applyFont="1" applyFill="1" applyBorder="1" applyAlignment="1">
      <alignment wrapText="1"/>
    </xf>
    <xf numFmtId="0" fontId="10" fillId="0" borderId="2" xfId="0" applyFont="1" applyBorder="1"/>
    <xf numFmtId="0" fontId="11" fillId="0" borderId="2" xfId="0" applyFont="1" applyBorder="1"/>
    <xf numFmtId="0" fontId="22" fillId="3" borderId="6" xfId="0" applyFont="1" applyFill="1" applyBorder="1" applyAlignment="1">
      <alignment wrapText="1"/>
    </xf>
    <xf numFmtId="0" fontId="7" fillId="3" borderId="6" xfId="0" applyFont="1" applyFill="1" applyBorder="1" applyAlignment="1">
      <alignment wrapText="1"/>
    </xf>
    <xf numFmtId="0" fontId="7" fillId="0" borderId="8" xfId="0" applyNumberFormat="1" applyFont="1" applyFill="1" applyBorder="1"/>
    <xf numFmtId="0" fontId="22" fillId="0" borderId="11" xfId="0" applyFont="1" applyFill="1" applyBorder="1"/>
    <xf numFmtId="0" fontId="7" fillId="4" borderId="14" xfId="0" applyFont="1" applyFill="1" applyBorder="1"/>
    <xf numFmtId="0" fontId="7" fillId="4" borderId="3" xfId="0" applyFont="1" applyFill="1" applyBorder="1"/>
    <xf numFmtId="1" fontId="10" fillId="7" borderId="5" xfId="0" applyNumberFormat="1" applyFont="1" applyFill="1" applyBorder="1"/>
    <xf numFmtId="1" fontId="10" fillId="9" borderId="5" xfId="0" applyNumberFormat="1" applyFont="1" applyFill="1" applyBorder="1"/>
    <xf numFmtId="1" fontId="10" fillId="8" borderId="5" xfId="0" applyNumberFormat="1" applyFont="1" applyFill="1" applyBorder="1"/>
    <xf numFmtId="0" fontId="13" fillId="0" borderId="17" xfId="2" applyFont="1" applyBorder="1" applyAlignment="1">
      <alignment vertical="center" wrapText="1"/>
    </xf>
    <xf numFmtId="9" fontId="13" fillId="5" borderId="24" xfId="1" applyFont="1" applyFill="1" applyBorder="1" applyAlignment="1">
      <alignment horizontal="center" vertical="center" wrapText="1"/>
    </xf>
    <xf numFmtId="9" fontId="13" fillId="2" borderId="27" xfId="1" applyFont="1" applyFill="1" applyBorder="1" applyAlignment="1">
      <alignment horizontal="center" vertical="center" wrapText="1"/>
    </xf>
    <xf numFmtId="9" fontId="13" fillId="2" borderId="24" xfId="1" applyFont="1" applyFill="1" applyBorder="1" applyAlignment="1">
      <alignment horizontal="center" vertical="center" wrapText="1"/>
    </xf>
    <xf numFmtId="0" fontId="23" fillId="0" borderId="14" xfId="0" applyFont="1" applyBorder="1" applyAlignment="1"/>
    <xf numFmtId="0" fontId="23" fillId="0" borderId="3" xfId="0" applyFont="1" applyBorder="1" applyAlignment="1"/>
    <xf numFmtId="0" fontId="4" fillId="0" borderId="27" xfId="2" applyFont="1" applyBorder="1" applyAlignment="1">
      <alignment horizontal="center" vertical="center" wrapText="1"/>
    </xf>
    <xf numFmtId="0" fontId="4" fillId="0" borderId="25" xfId="2" applyFont="1" applyBorder="1" applyAlignment="1">
      <alignment horizontal="center" vertical="center" wrapText="1"/>
    </xf>
    <xf numFmtId="0" fontId="14" fillId="0" borderId="16" xfId="2" applyFont="1" applyBorder="1" applyAlignment="1">
      <alignment horizontal="center" vertical="center" wrapText="1"/>
    </xf>
    <xf numFmtId="0" fontId="14" fillId="0" borderId="18" xfId="2" applyFont="1" applyBorder="1" applyAlignment="1">
      <alignment horizontal="center" vertical="center" wrapText="1"/>
    </xf>
    <xf numFmtId="0" fontId="13" fillId="0" borderId="17" xfId="2" applyFont="1" applyBorder="1" applyAlignment="1">
      <alignment vertical="center" wrapText="1"/>
    </xf>
    <xf numFmtId="0" fontId="13" fillId="0" borderId="18" xfId="2" applyFont="1" applyBorder="1" applyAlignment="1">
      <alignment vertical="center" wrapText="1"/>
    </xf>
    <xf numFmtId="0" fontId="11" fillId="0" borderId="3" xfId="0" applyFont="1" applyBorder="1"/>
    <xf numFmtId="164" fontId="10" fillId="0" borderId="0" xfId="0" applyNumberFormat="1" applyFont="1" applyBorder="1"/>
    <xf numFmtId="0" fontId="11" fillId="11" borderId="2" xfId="0" applyFont="1" applyFill="1" applyBorder="1"/>
    <xf numFmtId="164" fontId="11" fillId="11" borderId="4" xfId="0" applyNumberFormat="1" applyFont="1" applyFill="1" applyBorder="1"/>
    <xf numFmtId="0" fontId="11" fillId="11" borderId="3" xfId="0" applyFont="1" applyFill="1" applyBorder="1" applyAlignment="1">
      <alignment wrapText="1"/>
    </xf>
    <xf numFmtId="164" fontId="11" fillId="11" borderId="3" xfId="0" applyNumberFormat="1" applyFont="1" applyFill="1" applyBorder="1"/>
    <xf numFmtId="0" fontId="10" fillId="4" borderId="1" xfId="0" applyFont="1" applyFill="1" applyBorder="1"/>
    <xf numFmtId="0" fontId="10" fillId="0" borderId="0" xfId="0" applyFont="1" applyBorder="1" applyAlignment="1">
      <alignment horizontal="center" wrapText="1"/>
    </xf>
    <xf numFmtId="0" fontId="10" fillId="0" borderId="38" xfId="0" applyFont="1" applyBorder="1"/>
    <xf numFmtId="0" fontId="11" fillId="2" borderId="37" xfId="0" applyFont="1" applyFill="1" applyBorder="1"/>
    <xf numFmtId="0" fontId="7" fillId="2" borderId="0" xfId="0" applyFont="1" applyFill="1" applyBorder="1"/>
    <xf numFmtId="0" fontId="10" fillId="2" borderId="0" xfId="0" applyFont="1" applyFill="1" applyBorder="1"/>
    <xf numFmtId="0" fontId="10" fillId="2" borderId="9" xfId="0" applyFont="1" applyFill="1" applyBorder="1"/>
    <xf numFmtId="0" fontId="11" fillId="2" borderId="1" xfId="0" applyFont="1" applyFill="1" applyBorder="1"/>
    <xf numFmtId="2" fontId="13" fillId="0" borderId="24" xfId="2" applyNumberFormat="1" applyFont="1" applyBorder="1" applyAlignment="1">
      <alignment horizontal="center" vertical="center" wrapText="1"/>
    </xf>
    <xf numFmtId="0" fontId="13" fillId="0" borderId="17" xfId="2" applyFont="1" applyBorder="1" applyAlignment="1">
      <alignment horizontal="center" vertical="center" wrapText="1"/>
    </xf>
    <xf numFmtId="173" fontId="13" fillId="2" borderId="24" xfId="1" applyNumberFormat="1" applyFont="1" applyFill="1" applyBorder="1" applyAlignment="1">
      <alignment horizontal="center" vertical="center" wrapText="1"/>
    </xf>
    <xf numFmtId="174" fontId="13" fillId="0" borderId="24" xfId="2" applyNumberFormat="1" applyFont="1" applyBorder="1" applyAlignment="1">
      <alignment horizontal="center" vertical="center" wrapText="1"/>
    </xf>
    <xf numFmtId="6" fontId="13" fillId="5" borderId="24" xfId="1" applyNumberFormat="1" applyFont="1" applyFill="1" applyBorder="1" applyAlignment="1">
      <alignment horizontal="center" vertical="center" wrapText="1"/>
    </xf>
    <xf numFmtId="6" fontId="13" fillId="2" borderId="39" xfId="1" applyNumberFormat="1" applyFont="1" applyFill="1" applyBorder="1" applyAlignment="1">
      <alignment horizontal="center" vertical="center" wrapText="1"/>
    </xf>
    <xf numFmtId="174" fontId="13" fillId="0" borderId="39" xfId="2" applyNumberFormat="1" applyFont="1" applyBorder="1" applyAlignment="1">
      <alignment horizontal="center" vertical="center" wrapText="1"/>
    </xf>
    <xf numFmtId="174" fontId="13" fillId="5" borderId="39" xfId="1" applyNumberFormat="1" applyFont="1" applyFill="1" applyBorder="1" applyAlignment="1">
      <alignment horizontal="center" vertical="center" wrapText="1"/>
    </xf>
    <xf numFmtId="0" fontId="15" fillId="0" borderId="20" xfId="2" applyFont="1" applyBorder="1" applyAlignment="1">
      <alignment horizontal="center" vertical="center" wrapText="1"/>
    </xf>
    <xf numFmtId="6" fontId="16" fillId="10" borderId="40" xfId="2" applyNumberFormat="1" applyFont="1" applyFill="1" applyBorder="1" applyAlignment="1">
      <alignment horizontal="center" vertical="center" wrapText="1"/>
    </xf>
    <xf numFmtId="6" fontId="15" fillId="0" borderId="33" xfId="2" applyNumberFormat="1" applyFont="1" applyBorder="1" applyAlignment="1">
      <alignment horizontal="center" vertical="center" wrapText="1"/>
    </xf>
    <xf numFmtId="2" fontId="13" fillId="5" borderId="27" xfId="1" applyNumberFormat="1" applyFont="1" applyFill="1" applyBorder="1" applyAlignment="1">
      <alignment horizontal="center" vertical="center" wrapText="1"/>
    </xf>
    <xf numFmtId="175" fontId="13" fillId="0" borderId="27" xfId="2" applyNumberFormat="1" applyFont="1" applyBorder="1" applyAlignment="1">
      <alignment horizontal="center" vertical="center" wrapText="1"/>
    </xf>
    <xf numFmtId="0" fontId="13" fillId="2" borderId="20" xfId="2" applyFont="1" applyFill="1" applyBorder="1" applyAlignment="1">
      <alignment vertical="center" wrapText="1"/>
    </xf>
    <xf numFmtId="0" fontId="13" fillId="2" borderId="22" xfId="2" applyFont="1" applyFill="1" applyBorder="1" applyAlignment="1">
      <alignment vertical="center" wrapText="1"/>
    </xf>
    <xf numFmtId="0" fontId="13" fillId="2" borderId="23" xfId="2" applyFont="1" applyFill="1" applyBorder="1" applyAlignment="1">
      <alignment vertical="center" wrapText="1"/>
    </xf>
    <xf numFmtId="0" fontId="13" fillId="5" borderId="20" xfId="2" applyFont="1" applyFill="1" applyBorder="1" applyAlignment="1">
      <alignment vertical="center" wrapText="1"/>
    </xf>
    <xf numFmtId="0" fontId="13" fillId="5" borderId="22" xfId="2" applyFont="1" applyFill="1" applyBorder="1" applyAlignment="1">
      <alignment vertical="center" wrapText="1"/>
    </xf>
    <xf numFmtId="0" fontId="13" fillId="5" borderId="23" xfId="2" applyFont="1" applyFill="1" applyBorder="1" applyAlignment="1">
      <alignment vertical="center" wrapText="1"/>
    </xf>
    <xf numFmtId="0" fontId="13" fillId="0" borderId="20" xfId="2" applyFont="1" applyBorder="1" applyAlignment="1">
      <alignment vertical="center" wrapText="1"/>
    </xf>
    <xf numFmtId="0" fontId="13" fillId="0" borderId="22" xfId="2" applyFont="1" applyBorder="1" applyAlignment="1">
      <alignment vertical="center" wrapText="1"/>
    </xf>
    <xf numFmtId="0" fontId="13" fillId="0" borderId="23" xfId="2" applyFont="1" applyBorder="1" applyAlignment="1">
      <alignment vertical="center" wrapText="1"/>
    </xf>
    <xf numFmtId="0" fontId="13" fillId="5" borderId="19" xfId="2" applyFont="1" applyFill="1" applyBorder="1" applyAlignment="1">
      <alignment vertical="center"/>
    </xf>
    <xf numFmtId="0" fontId="13" fillId="0" borderId="19" xfId="2" applyFont="1" applyBorder="1" applyAlignment="1">
      <alignment vertical="center"/>
    </xf>
    <xf numFmtId="0" fontId="13" fillId="2" borderId="19" xfId="2" applyFont="1" applyFill="1" applyBorder="1" applyAlignment="1">
      <alignment vertical="center"/>
    </xf>
    <xf numFmtId="0" fontId="4" fillId="0" borderId="25" xfId="2" applyFont="1" applyFill="1" applyBorder="1" applyAlignment="1">
      <alignment horizontal="center" vertical="center" wrapText="1"/>
    </xf>
    <xf numFmtId="0" fontId="13" fillId="0" borderId="18" xfId="2" applyFont="1" applyFill="1" applyBorder="1" applyAlignment="1">
      <alignment horizontal="centerContinuous" vertical="center"/>
    </xf>
    <xf numFmtId="6" fontId="13" fillId="0" borderId="39" xfId="1" applyNumberFormat="1" applyFont="1" applyFill="1" applyBorder="1" applyAlignment="1">
      <alignment horizontal="center" vertical="center" wrapText="1"/>
    </xf>
    <xf numFmtId="9" fontId="13" fillId="0" borderId="19" xfId="1" applyFont="1" applyFill="1" applyBorder="1" applyAlignment="1">
      <alignment vertical="center" wrapText="1"/>
    </xf>
    <xf numFmtId="0" fontId="13" fillId="0" borderId="19" xfId="2" applyFont="1" applyFill="1" applyBorder="1" applyAlignment="1">
      <alignment vertical="center"/>
    </xf>
    <xf numFmtId="0" fontId="13" fillId="0" borderId="20" xfId="2" applyFont="1" applyFill="1" applyBorder="1" applyAlignment="1">
      <alignment vertical="center" wrapText="1"/>
    </xf>
    <xf numFmtId="0" fontId="4" fillId="0" borderId="24" xfId="2" applyFont="1" applyFill="1" applyBorder="1" applyAlignment="1">
      <alignment horizontal="center" vertical="center" wrapText="1"/>
    </xf>
    <xf numFmtId="6" fontId="13" fillId="0" borderId="24" xfId="1" applyNumberFormat="1" applyFont="1" applyFill="1" applyBorder="1" applyAlignment="1">
      <alignment horizontal="center" vertical="center" wrapText="1"/>
    </xf>
    <xf numFmtId="9" fontId="13" fillId="0" borderId="22" xfId="1" applyFont="1" applyFill="1" applyBorder="1" applyAlignment="1">
      <alignment vertical="center" wrapText="1"/>
    </xf>
    <xf numFmtId="0" fontId="13" fillId="0" borderId="22" xfId="2" applyFont="1" applyFill="1" applyBorder="1" applyAlignment="1">
      <alignment vertical="center" wrapText="1"/>
    </xf>
    <xf numFmtId="0" fontId="13" fillId="0" borderId="23" xfId="2" applyFont="1" applyFill="1" applyBorder="1" applyAlignment="1">
      <alignment vertical="center" wrapText="1"/>
    </xf>
    <xf numFmtId="0" fontId="16" fillId="10" borderId="1" xfId="2" applyNumberFormat="1" applyFont="1" applyFill="1" applyBorder="1" applyAlignment="1">
      <alignment horizontal="center" vertical="center" wrapText="1"/>
    </xf>
    <xf numFmtId="0" fontId="11" fillId="0" borderId="1" xfId="0" applyFont="1" applyBorder="1" applyAlignment="1">
      <alignment vertical="center"/>
    </xf>
    <xf numFmtId="6" fontId="4" fillId="0" borderId="1" xfId="2" applyNumberFormat="1" applyFont="1" applyFill="1" applyBorder="1" applyAlignment="1">
      <alignment horizontal="center" vertical="center" wrapText="1"/>
    </xf>
    <xf numFmtId="6" fontId="15" fillId="0" borderId="0" xfId="2" applyNumberFormat="1" applyFont="1"/>
    <xf numFmtId="3" fontId="10" fillId="0" borderId="1" xfId="0" applyNumberFormat="1" applyFont="1" applyBorder="1"/>
    <xf numFmtId="0" fontId="4" fillId="0" borderId="1" xfId="0" applyFont="1" applyBorder="1"/>
    <xf numFmtId="168" fontId="10" fillId="0" borderId="1" xfId="0" applyNumberFormat="1" applyFont="1" applyFill="1" applyBorder="1"/>
    <xf numFmtId="168" fontId="10" fillId="7" borderId="1" xfId="0" applyNumberFormat="1" applyFont="1" applyFill="1" applyBorder="1"/>
    <xf numFmtId="168" fontId="10" fillId="9" borderId="1" xfId="0" applyNumberFormat="1" applyFont="1" applyFill="1" applyBorder="1"/>
    <xf numFmtId="168" fontId="10" fillId="8" borderId="1" xfId="0" applyNumberFormat="1" applyFont="1" applyFill="1" applyBorder="1"/>
    <xf numFmtId="0" fontId="19" fillId="0" borderId="16" xfId="2" applyFont="1" applyBorder="1" applyAlignment="1">
      <alignment vertical="center" wrapText="1"/>
    </xf>
    <xf numFmtId="0" fontId="11" fillId="0" borderId="0" xfId="5" applyFont="1"/>
  </cellXfs>
  <cellStyles count="6">
    <cellStyle name="Currency 2" xfId="4" xr:uid="{A079F513-A532-4A3D-8BC9-FBAB034782AF}"/>
    <cellStyle name="Normal" xfId="0" builtinId="0"/>
    <cellStyle name="Normal 2" xfId="2" xr:uid="{0B34D8E3-2C35-429B-BD5B-6BD7B289C7CC}"/>
    <cellStyle name="Normal_Raspc2" xfId="5" xr:uid="{65436484-4B69-4FBD-A031-1A869D797F33}"/>
    <cellStyle name="Percent" xfId="1" builtinId="5"/>
    <cellStyle name="Percent 2" xfId="3" xr:uid="{8E10683A-B26E-4781-BBC8-5A8BBE6545C9}"/>
  </cellStyles>
  <dxfs count="0"/>
  <tableStyles count="0" defaultTableStyle="TableStyleMedium2" defaultPivotStyle="PivotStyleLight16"/>
  <colors>
    <mruColors>
      <color rgb="FF0000FF"/>
      <color rgb="FFFFFFCC"/>
      <color rgb="FFFFFF97"/>
      <color rgb="FFB6DF89"/>
      <color rgb="FFFF8B8B"/>
      <color rgb="FFFF505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chartsheet" Target="chartsheets/sheet1.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customXml" Target="../customXml/item1.xml"/><Relationship Id="rId5" Type="http://schemas.openxmlformats.org/officeDocument/2006/relationships/worksheet" Target="worksheets/sheet4.xml"/><Relationship Id="rId10"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sharedStrings" Target="sharedString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Cash Flow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153407056445164"/>
          <c:y val="7.7787464807012166E-2"/>
          <c:w val="0.8926342281433598"/>
          <c:h val="0.80856050993599016"/>
        </c:manualLayout>
      </c:layout>
      <c:barChart>
        <c:barDir val="col"/>
        <c:grouping val="clustered"/>
        <c:varyColors val="0"/>
        <c:ser>
          <c:idx val="0"/>
          <c:order val="0"/>
          <c:tx>
            <c:strRef>
              <c:f>CashFlow!$A$6</c:f>
              <c:strCache>
                <c:ptCount val="1"/>
                <c:pt idx="0">
                  <c:v>Cash Inflow</c:v>
                </c:pt>
              </c:strCache>
            </c:strRef>
          </c:tx>
          <c:spPr>
            <a:solidFill>
              <a:schemeClr val="accent1"/>
            </a:solidFill>
            <a:ln>
              <a:noFill/>
            </a:ln>
            <a:effectLst/>
          </c:spPr>
          <c:invertIfNegative val="0"/>
          <c:cat>
            <c:numRef>
              <c:f>CashFlow!$D$4:$O$4</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CashFlow!$D$19:$O$19</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5F4-46E9-9091-7377AB802569}"/>
            </c:ext>
          </c:extLst>
        </c:ser>
        <c:ser>
          <c:idx val="1"/>
          <c:order val="1"/>
          <c:tx>
            <c:strRef>
              <c:f>CashFlow!$A$21</c:f>
              <c:strCache>
                <c:ptCount val="1"/>
                <c:pt idx="0">
                  <c:v>Cash Outflow</c:v>
                </c:pt>
              </c:strCache>
            </c:strRef>
          </c:tx>
          <c:spPr>
            <a:solidFill>
              <a:schemeClr val="accent2"/>
            </a:solidFill>
            <a:ln>
              <a:noFill/>
            </a:ln>
            <a:effectLst/>
          </c:spPr>
          <c:invertIfNegative val="0"/>
          <c:cat>
            <c:numRef>
              <c:f>CashFlow!$D$4:$O$4</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CashFlow!$D$55:$O$55</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05F4-46E9-9091-7377AB802569}"/>
            </c:ext>
          </c:extLst>
        </c:ser>
        <c:dLbls>
          <c:showLegendKey val="0"/>
          <c:showVal val="0"/>
          <c:showCatName val="0"/>
          <c:showSerName val="0"/>
          <c:showPercent val="0"/>
          <c:showBubbleSize val="0"/>
        </c:dLbls>
        <c:gapWidth val="219"/>
        <c:overlap val="-27"/>
        <c:axId val="437984672"/>
        <c:axId val="437982376"/>
      </c:barChart>
      <c:catAx>
        <c:axId val="437984672"/>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CA" sz="1200"/>
                  <a:t>Month</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437982376"/>
        <c:crosses val="autoZero"/>
        <c:auto val="1"/>
        <c:lblAlgn val="ctr"/>
        <c:lblOffset val="100"/>
        <c:noMultiLvlLbl val="0"/>
      </c:catAx>
      <c:valAx>
        <c:axId val="4379823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a:t>Total $</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37984672"/>
        <c:crosses val="autoZero"/>
        <c:crossBetween val="between"/>
      </c:valAx>
      <c:spPr>
        <a:noFill/>
        <a:ln>
          <a:noFill/>
        </a:ln>
        <a:effectLst/>
      </c:spPr>
    </c:plotArea>
    <c:legend>
      <c:legendPos val="r"/>
      <c:layout>
        <c:manualLayout>
          <c:xMode val="edge"/>
          <c:yMode val="edge"/>
          <c:x val="0.85778927888395284"/>
          <c:y val="9.3334562105000671E-2"/>
          <c:w val="0.12412730879311554"/>
          <c:h val="8.3036158732213775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FC865CE-0F52-4D12-A7C0-7E89A6023672}">
  <sheetPr/>
  <sheetViews>
    <sheetView zoomScale="115" workbookViewId="0"/>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10</xdr:row>
      <xdr:rowOff>0</xdr:rowOff>
    </xdr:from>
    <xdr:to>
      <xdr:col>0</xdr:col>
      <xdr:colOff>6858594</xdr:colOff>
      <xdr:row>14</xdr:row>
      <xdr:rowOff>3108</xdr:rowOff>
    </xdr:to>
    <xdr:pic>
      <xdr:nvPicPr>
        <xdr:cNvPr id="2" name="Picture 1" descr="Ontario Ministry of Agriculture, Food and Rural Affairs logo">
          <a:extLst>
            <a:ext uri="{FF2B5EF4-FFF2-40B4-BE49-F238E27FC236}">
              <a16:creationId xmlns:a16="http://schemas.microsoft.com/office/drawing/2014/main" id="{49C656A3-07FB-4ABB-B2E6-B12857F7FD17}"/>
            </a:ext>
          </a:extLst>
        </xdr:cNvPr>
        <xdr:cNvPicPr>
          <a:picLocks noChangeAspect="1"/>
        </xdr:cNvPicPr>
      </xdr:nvPicPr>
      <xdr:blipFill>
        <a:blip xmlns:r="http://schemas.openxmlformats.org/officeDocument/2006/relationships" r:embed="rId1"/>
        <a:stretch>
          <a:fillRect/>
        </a:stretch>
      </xdr:blipFill>
      <xdr:spPr>
        <a:xfrm>
          <a:off x="0" y="5448300"/>
          <a:ext cx="6858594" cy="6889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8663609" cy="6278217"/>
    <xdr:graphicFrame macro="">
      <xdr:nvGraphicFramePr>
        <xdr:cNvPr id="2" name="Chart 1" descr="Graph showing the cash inflow and cash outflow over a 12 month period">
          <a:extLst>
            <a:ext uri="{FF2B5EF4-FFF2-40B4-BE49-F238E27FC236}">
              <a16:creationId xmlns:a16="http://schemas.microsoft.com/office/drawing/2014/main" id="{6D866A8C-417D-4377-8D82-3918CAA9D93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91086-B23A-4C4B-9CB7-0FBC5EE3645A}">
  <sheetPr codeName="Sheet1"/>
  <dimension ref="A1:A16"/>
  <sheetViews>
    <sheetView tabSelected="1" zoomScaleNormal="100" workbookViewId="0">
      <selection activeCell="C7" sqref="C7"/>
    </sheetView>
  </sheetViews>
  <sheetFormatPr defaultColWidth="9.15234375" defaultRowHeight="13.3" x14ac:dyDescent="0.4"/>
  <cols>
    <col min="1" max="1" width="103" style="4" customWidth="1"/>
    <col min="2" max="16384" width="9.15234375" style="4"/>
  </cols>
  <sheetData>
    <row r="1" spans="1:1" ht="16.3" x14ac:dyDescent="0.5">
      <c r="A1" s="236" t="s">
        <v>164</v>
      </c>
    </row>
    <row r="2" spans="1:1" ht="17.600000000000001" x14ac:dyDescent="0.4">
      <c r="A2" s="5" t="s">
        <v>165</v>
      </c>
    </row>
    <row r="3" spans="1:1" s="11" customFormat="1" ht="16.3" x14ac:dyDescent="0.5">
      <c r="A3" s="121" t="s">
        <v>123</v>
      </c>
    </row>
    <row r="4" spans="1:1" s="11" customFormat="1" ht="87.75" customHeight="1" x14ac:dyDescent="0.5">
      <c r="A4" s="122" t="s">
        <v>114</v>
      </c>
    </row>
    <row r="5" spans="1:1" s="11" customFormat="1" ht="75.75" customHeight="1" x14ac:dyDescent="0.5">
      <c r="A5" s="121" t="s">
        <v>126</v>
      </c>
    </row>
    <row r="6" spans="1:1" s="11" customFormat="1" ht="39" customHeight="1" x14ac:dyDescent="0.5">
      <c r="A6" s="121" t="s">
        <v>119</v>
      </c>
    </row>
    <row r="7" spans="1:1" s="11" customFormat="1" ht="42" customHeight="1" x14ac:dyDescent="0.5">
      <c r="A7" s="121" t="s">
        <v>72</v>
      </c>
    </row>
    <row r="8" spans="1:1" s="11" customFormat="1" ht="108" customHeight="1" x14ac:dyDescent="0.5">
      <c r="A8" s="121" t="s">
        <v>157</v>
      </c>
    </row>
    <row r="9" spans="1:1" s="11" customFormat="1" ht="65.150000000000006" x14ac:dyDescent="0.5">
      <c r="A9" s="121" t="s">
        <v>162</v>
      </c>
    </row>
    <row r="16" spans="1:1" ht="16.3" x14ac:dyDescent="0.5">
      <c r="A16" s="11" t="s">
        <v>163</v>
      </c>
    </row>
  </sheetData>
  <pageMargins left="0.7" right="0.7" top="0.75" bottom="0.75" header="0.3" footer="0.3"/>
  <pageSetup scale="9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P99"/>
  <sheetViews>
    <sheetView zoomScaleNormal="100" workbookViewId="0">
      <pane xSplit="1" ySplit="4" topLeftCell="B5" activePane="bottomRight" state="frozen"/>
      <selection pane="topRight" activeCell="B1" sqref="B1"/>
      <selection pane="bottomLeft" activeCell="A5" sqref="A5"/>
      <selection pane="bottomRight" activeCell="C12" sqref="C12"/>
    </sheetView>
  </sheetViews>
  <sheetFormatPr defaultColWidth="9.15234375" defaultRowHeight="16.3" x14ac:dyDescent="0.5"/>
  <cols>
    <col min="1" max="1" width="39.53515625" style="24" customWidth="1"/>
    <col min="2" max="2" width="15.3828125" style="24" customWidth="1"/>
    <col min="3" max="3" width="14" style="24" customWidth="1"/>
    <col min="4" max="15" width="15" style="24" customWidth="1"/>
    <col min="16" max="16" width="14" style="24" customWidth="1"/>
    <col min="17" max="16384" width="9.15234375" style="11"/>
  </cols>
  <sheetData>
    <row r="1" spans="1:16" ht="17.25" customHeight="1" thickBot="1" x14ac:dyDescent="0.55000000000000004">
      <c r="A1" s="235" t="s">
        <v>33</v>
      </c>
      <c r="B1" s="7">
        <v>0</v>
      </c>
      <c r="C1" s="2"/>
      <c r="D1" s="2"/>
      <c r="E1" s="2"/>
      <c r="F1" s="2"/>
      <c r="G1" s="2"/>
      <c r="H1" s="2"/>
      <c r="I1" s="2"/>
      <c r="J1" s="8"/>
      <c r="K1" s="9"/>
      <c r="L1" s="9"/>
      <c r="M1" s="9"/>
      <c r="N1" s="9"/>
      <c r="O1" s="9"/>
      <c r="P1" s="10"/>
    </row>
    <row r="2" spans="1:16" ht="18.45" x14ac:dyDescent="0.5">
      <c r="A2" s="129" t="s">
        <v>5</v>
      </c>
      <c r="B2" s="55"/>
      <c r="C2" s="55"/>
      <c r="D2" s="167"/>
      <c r="E2" s="167"/>
      <c r="F2" s="167"/>
      <c r="G2" s="167"/>
      <c r="H2" s="167"/>
      <c r="I2" s="167"/>
      <c r="J2" s="167"/>
      <c r="K2" s="168"/>
      <c r="L2" s="168"/>
      <c r="M2" s="168"/>
      <c r="N2" s="168"/>
      <c r="O2" s="168"/>
      <c r="P2" s="56"/>
    </row>
    <row r="3" spans="1:16" x14ac:dyDescent="0.5">
      <c r="A3" s="87" t="s">
        <v>113</v>
      </c>
      <c r="B3" s="12"/>
      <c r="C3" s="12"/>
      <c r="D3" s="13" t="s">
        <v>81</v>
      </c>
      <c r="E3" s="14"/>
      <c r="F3" s="14"/>
      <c r="G3" s="14"/>
      <c r="H3" s="14"/>
      <c r="I3" s="14"/>
      <c r="J3" s="14"/>
      <c r="K3" s="15"/>
      <c r="L3" s="15"/>
      <c r="M3" s="15"/>
      <c r="N3" s="15"/>
      <c r="O3" s="15"/>
      <c r="P3" s="16"/>
    </row>
    <row r="4" spans="1:16" x14ac:dyDescent="0.5">
      <c r="A4" s="225">
        <v>2020</v>
      </c>
      <c r="B4" s="86"/>
      <c r="C4" s="18" t="s">
        <v>82</v>
      </c>
      <c r="D4" s="19">
        <v>1</v>
      </c>
      <c r="E4" s="19">
        <v>2</v>
      </c>
      <c r="F4" s="19">
        <v>3</v>
      </c>
      <c r="G4" s="20">
        <v>4</v>
      </c>
      <c r="H4" s="20">
        <v>5</v>
      </c>
      <c r="I4" s="20">
        <v>6</v>
      </c>
      <c r="J4" s="21">
        <v>7</v>
      </c>
      <c r="K4" s="21">
        <v>8</v>
      </c>
      <c r="L4" s="21">
        <v>9</v>
      </c>
      <c r="M4" s="21">
        <v>10</v>
      </c>
      <c r="N4" s="21">
        <v>11</v>
      </c>
      <c r="O4" s="21">
        <v>12</v>
      </c>
      <c r="P4" s="22" t="s">
        <v>0</v>
      </c>
    </row>
    <row r="5" spans="1:16" x14ac:dyDescent="0.5">
      <c r="A5" s="152" t="s">
        <v>46</v>
      </c>
      <c r="B5" s="111">
        <v>0</v>
      </c>
      <c r="C5" s="82"/>
      <c r="D5" s="82"/>
      <c r="E5" s="82"/>
      <c r="F5" s="82"/>
      <c r="G5" s="82"/>
      <c r="H5" s="82"/>
      <c r="I5" s="82"/>
      <c r="J5" s="82"/>
      <c r="K5" s="82"/>
      <c r="L5" s="82"/>
      <c r="M5" s="82"/>
      <c r="N5" s="82"/>
      <c r="O5" s="82"/>
      <c r="P5" s="83"/>
    </row>
    <row r="6" spans="1:16" x14ac:dyDescent="0.5">
      <c r="A6" s="188" t="s">
        <v>116</v>
      </c>
      <c r="B6" s="85" t="s">
        <v>112</v>
      </c>
      <c r="C6" s="186"/>
      <c r="D6" s="186"/>
      <c r="E6" s="186"/>
      <c r="F6" s="186"/>
      <c r="G6" s="186"/>
      <c r="H6" s="186"/>
      <c r="I6" s="186"/>
      <c r="J6" s="186"/>
      <c r="K6" s="186"/>
      <c r="L6" s="186"/>
      <c r="M6" s="186"/>
      <c r="N6" s="186"/>
      <c r="O6" s="186"/>
      <c r="P6" s="187"/>
    </row>
    <row r="7" spans="1:16" x14ac:dyDescent="0.5">
      <c r="A7" s="17" t="s">
        <v>158</v>
      </c>
      <c r="B7" s="155"/>
      <c r="C7" s="23"/>
      <c r="D7" s="160"/>
      <c r="E7" s="160"/>
      <c r="F7" s="160"/>
      <c r="G7" s="161"/>
      <c r="H7" s="161"/>
      <c r="I7" s="161"/>
      <c r="J7" s="162"/>
      <c r="K7" s="162"/>
      <c r="L7" s="162"/>
      <c r="M7" s="162"/>
      <c r="N7" s="162"/>
      <c r="O7" s="162"/>
      <c r="P7" s="24">
        <f t="shared" ref="P7:P10" si="0">SUM(D7:O7)</f>
        <v>0</v>
      </c>
    </row>
    <row r="8" spans="1:16" x14ac:dyDescent="0.5">
      <c r="A8" s="18"/>
      <c r="B8" s="154"/>
      <c r="C8" s="57"/>
      <c r="D8" s="27"/>
      <c r="E8" s="27"/>
      <c r="F8" s="27"/>
      <c r="G8" s="28"/>
      <c r="H8" s="28"/>
      <c r="I8" s="28"/>
      <c r="J8" s="29"/>
      <c r="K8" s="29"/>
      <c r="L8" s="29"/>
      <c r="M8" s="29"/>
      <c r="N8" s="29"/>
      <c r="O8" s="29"/>
      <c r="P8" s="24">
        <f t="shared" si="0"/>
        <v>0</v>
      </c>
    </row>
    <row r="9" spans="1:16" x14ac:dyDescent="0.5">
      <c r="A9" s="18"/>
      <c r="B9" s="154"/>
      <c r="C9" s="57"/>
      <c r="D9" s="27"/>
      <c r="E9" s="27"/>
      <c r="F9" s="27"/>
      <c r="G9" s="28"/>
      <c r="H9" s="28"/>
      <c r="I9" s="28"/>
      <c r="J9" s="29"/>
      <c r="K9" s="29"/>
      <c r="L9" s="29"/>
      <c r="M9" s="29"/>
      <c r="N9" s="29"/>
      <c r="O9" s="29"/>
      <c r="P9" s="24">
        <f t="shared" si="0"/>
        <v>0</v>
      </c>
    </row>
    <row r="10" spans="1:16" x14ac:dyDescent="0.5">
      <c r="A10" s="18" t="s">
        <v>83</v>
      </c>
      <c r="B10" s="154"/>
      <c r="C10" s="57"/>
      <c r="D10" s="27"/>
      <c r="E10" s="27"/>
      <c r="F10" s="27"/>
      <c r="G10" s="28"/>
      <c r="H10" s="28"/>
      <c r="I10" s="28"/>
      <c r="J10" s="29"/>
      <c r="K10" s="29"/>
      <c r="L10" s="29"/>
      <c r="M10" s="29"/>
      <c r="N10" s="29"/>
      <c r="O10" s="29"/>
      <c r="P10" s="24">
        <f t="shared" si="0"/>
        <v>0</v>
      </c>
    </row>
    <row r="11" spans="1:16" x14ac:dyDescent="0.5">
      <c r="A11" s="25"/>
      <c r="B11" s="154"/>
      <c r="C11" s="26"/>
      <c r="D11" s="27"/>
      <c r="E11" s="27"/>
      <c r="F11" s="27"/>
      <c r="G11" s="28"/>
      <c r="H11" s="28"/>
      <c r="I11" s="28"/>
      <c r="J11" s="29"/>
      <c r="K11" s="29"/>
      <c r="L11" s="29"/>
      <c r="M11" s="29"/>
      <c r="N11" s="29"/>
      <c r="O11" s="29"/>
      <c r="P11" s="24">
        <f t="shared" ref="P11:P18" si="1">SUM(D11:O11)</f>
        <v>0</v>
      </c>
    </row>
    <row r="12" spans="1:16" x14ac:dyDescent="0.5">
      <c r="A12" s="25"/>
      <c r="B12" s="154"/>
      <c r="C12" s="26"/>
      <c r="D12" s="27"/>
      <c r="E12" s="27"/>
      <c r="F12" s="27"/>
      <c r="G12" s="28"/>
      <c r="H12" s="28"/>
      <c r="I12" s="28"/>
      <c r="J12" s="29"/>
      <c r="K12" s="29"/>
      <c r="L12" s="29"/>
      <c r="M12" s="29"/>
      <c r="N12" s="29"/>
      <c r="O12" s="29"/>
      <c r="P12" s="24">
        <f t="shared" si="1"/>
        <v>0</v>
      </c>
    </row>
    <row r="13" spans="1:16" x14ac:dyDescent="0.5">
      <c r="A13" s="25" t="s">
        <v>130</v>
      </c>
      <c r="B13" s="154"/>
      <c r="C13" s="26"/>
      <c r="D13" s="27"/>
      <c r="E13" s="27"/>
      <c r="F13" s="27"/>
      <c r="G13" s="28"/>
      <c r="H13" s="28"/>
      <c r="I13" s="28"/>
      <c r="J13" s="29"/>
      <c r="K13" s="29"/>
      <c r="L13" s="29"/>
      <c r="M13" s="29"/>
      <c r="N13" s="29"/>
      <c r="O13" s="29"/>
      <c r="P13" s="24">
        <f t="shared" si="1"/>
        <v>0</v>
      </c>
    </row>
    <row r="14" spans="1:16" x14ac:dyDescent="0.5">
      <c r="A14" s="25" t="s">
        <v>84</v>
      </c>
      <c r="B14" s="154"/>
      <c r="C14" s="26"/>
      <c r="D14" s="27"/>
      <c r="E14" s="27"/>
      <c r="F14" s="27"/>
      <c r="G14" s="28"/>
      <c r="H14" s="28"/>
      <c r="I14" s="28"/>
      <c r="J14" s="29"/>
      <c r="K14" s="29"/>
      <c r="L14" s="29"/>
      <c r="M14" s="29"/>
      <c r="N14" s="29"/>
      <c r="O14" s="29"/>
      <c r="P14" s="24">
        <f t="shared" si="1"/>
        <v>0</v>
      </c>
    </row>
    <row r="15" spans="1:16" x14ac:dyDescent="0.5">
      <c r="A15" s="25" t="s">
        <v>85</v>
      </c>
      <c r="B15" s="154"/>
      <c r="C15" s="26"/>
      <c r="D15" s="27"/>
      <c r="E15" s="27"/>
      <c r="F15" s="27"/>
      <c r="G15" s="28"/>
      <c r="H15" s="28"/>
      <c r="I15" s="28"/>
      <c r="J15" s="29"/>
      <c r="K15" s="29"/>
      <c r="L15" s="29"/>
      <c r="M15" s="29"/>
      <c r="N15" s="29"/>
      <c r="O15" s="29"/>
      <c r="P15" s="24">
        <f t="shared" si="1"/>
        <v>0</v>
      </c>
    </row>
    <row r="16" spans="1:16" x14ac:dyDescent="0.5">
      <c r="A16" s="25" t="s">
        <v>2</v>
      </c>
      <c r="B16" s="154"/>
      <c r="C16" s="26"/>
      <c r="D16" s="27"/>
      <c r="E16" s="27"/>
      <c r="F16" s="27"/>
      <c r="G16" s="28"/>
      <c r="H16" s="28"/>
      <c r="I16" s="28"/>
      <c r="J16" s="29"/>
      <c r="K16" s="29"/>
      <c r="L16" s="29"/>
      <c r="M16" s="29"/>
      <c r="N16" s="29"/>
      <c r="O16" s="29"/>
      <c r="P16" s="24">
        <f t="shared" si="1"/>
        <v>0</v>
      </c>
    </row>
    <row r="17" spans="1:16" x14ac:dyDescent="0.5">
      <c r="A17" s="25" t="s">
        <v>3</v>
      </c>
      <c r="B17" s="154"/>
      <c r="C17" s="26"/>
      <c r="D17" s="27"/>
      <c r="E17" s="27"/>
      <c r="F17" s="27"/>
      <c r="G17" s="28"/>
      <c r="H17" s="28"/>
      <c r="I17" s="28"/>
      <c r="J17" s="29"/>
      <c r="K17" s="29"/>
      <c r="L17" s="29"/>
      <c r="M17" s="29"/>
      <c r="N17" s="29"/>
      <c r="O17" s="29"/>
      <c r="P17" s="24">
        <f t="shared" si="1"/>
        <v>0</v>
      </c>
    </row>
    <row r="18" spans="1:16" ht="16.75" thickBot="1" x14ac:dyDescent="0.55000000000000004">
      <c r="A18" s="25" t="s">
        <v>4</v>
      </c>
      <c r="B18" s="154"/>
      <c r="C18" s="26"/>
      <c r="D18" s="27"/>
      <c r="E18" s="27"/>
      <c r="F18" s="27"/>
      <c r="G18" s="28"/>
      <c r="H18" s="28"/>
      <c r="I18" s="28"/>
      <c r="J18" s="29"/>
      <c r="K18" s="29"/>
      <c r="L18" s="29"/>
      <c r="M18" s="29"/>
      <c r="N18" s="29"/>
      <c r="O18" s="29"/>
      <c r="P18" s="24">
        <f t="shared" si="1"/>
        <v>0</v>
      </c>
    </row>
    <row r="19" spans="1:16" ht="16.75" thickBot="1" x14ac:dyDescent="0.55000000000000004">
      <c r="A19" s="89" t="s">
        <v>40</v>
      </c>
      <c r="B19" s="156"/>
      <c r="C19" s="30">
        <f>SUM(C7:C18)</f>
        <v>0</v>
      </c>
      <c r="D19" s="31">
        <f t="shared" ref="D19:P19" si="2">SUM(D7:D18)</f>
        <v>0</v>
      </c>
      <c r="E19" s="31">
        <f t="shared" si="2"/>
        <v>0</v>
      </c>
      <c r="F19" s="31">
        <f t="shared" si="2"/>
        <v>0</v>
      </c>
      <c r="G19" s="32">
        <f t="shared" si="2"/>
        <v>0</v>
      </c>
      <c r="H19" s="32">
        <f t="shared" si="2"/>
        <v>0</v>
      </c>
      <c r="I19" s="32">
        <f t="shared" si="2"/>
        <v>0</v>
      </c>
      <c r="J19" s="33">
        <f t="shared" si="2"/>
        <v>0</v>
      </c>
      <c r="K19" s="33">
        <f t="shared" si="2"/>
        <v>0</v>
      </c>
      <c r="L19" s="33">
        <f t="shared" si="2"/>
        <v>0</v>
      </c>
      <c r="M19" s="33">
        <f t="shared" si="2"/>
        <v>0</v>
      </c>
      <c r="N19" s="33">
        <f t="shared" si="2"/>
        <v>0</v>
      </c>
      <c r="O19" s="33">
        <f t="shared" si="2"/>
        <v>0</v>
      </c>
      <c r="P19" s="34">
        <f t="shared" si="2"/>
        <v>0</v>
      </c>
    </row>
    <row r="20" spans="1:16" x14ac:dyDescent="0.5">
      <c r="A20" s="90"/>
      <c r="B20" s="157"/>
      <c r="C20" s="91"/>
      <c r="D20" s="35"/>
      <c r="E20" s="35"/>
      <c r="F20" s="35"/>
      <c r="G20" s="36"/>
      <c r="H20" s="36"/>
      <c r="I20" s="36"/>
      <c r="J20" s="37"/>
      <c r="K20" s="37"/>
      <c r="L20" s="37"/>
      <c r="M20" s="37"/>
      <c r="N20" s="37"/>
      <c r="O20" s="37"/>
      <c r="P20" s="38"/>
    </row>
    <row r="21" spans="1:16" x14ac:dyDescent="0.5">
      <c r="A21" s="184" t="s">
        <v>115</v>
      </c>
      <c r="B21" s="185"/>
      <c r="C21" s="186"/>
      <c r="D21" s="186"/>
      <c r="E21" s="186"/>
      <c r="F21" s="186"/>
      <c r="G21" s="186"/>
      <c r="H21" s="186"/>
      <c r="I21" s="186"/>
      <c r="J21" s="186"/>
      <c r="K21" s="186"/>
      <c r="L21" s="186"/>
      <c r="M21" s="186"/>
      <c r="N21" s="186"/>
      <c r="O21" s="186"/>
      <c r="P21" s="187"/>
    </row>
    <row r="22" spans="1:16" x14ac:dyDescent="0.5">
      <c r="A22" s="92" t="s">
        <v>36</v>
      </c>
      <c r="B22" s="158"/>
      <c r="C22" s="84"/>
      <c r="D22" s="84"/>
      <c r="E22" s="84"/>
      <c r="F22" s="84"/>
      <c r="G22" s="84"/>
      <c r="H22" s="84"/>
      <c r="I22" s="84"/>
      <c r="J22" s="84"/>
      <c r="K22" s="84"/>
      <c r="L22" s="84"/>
      <c r="M22" s="84"/>
      <c r="N22" s="84"/>
      <c r="O22" s="84"/>
      <c r="P22" s="39"/>
    </row>
    <row r="23" spans="1:16" x14ac:dyDescent="0.5">
      <c r="A23" s="24" t="s">
        <v>86</v>
      </c>
      <c r="B23" s="155"/>
      <c r="C23" s="40"/>
      <c r="D23" s="41"/>
      <c r="E23" s="41"/>
      <c r="F23" s="41"/>
      <c r="G23" s="42"/>
      <c r="H23" s="42"/>
      <c r="I23" s="42"/>
      <c r="J23" s="43"/>
      <c r="K23" s="43"/>
      <c r="L23" s="43"/>
      <c r="M23" s="43"/>
      <c r="N23" s="43"/>
      <c r="O23" s="43"/>
      <c r="P23" s="24">
        <f t="shared" ref="P23:P27" si="3">SUM(D23:O23)</f>
        <v>0</v>
      </c>
    </row>
    <row r="24" spans="1:16" x14ac:dyDescent="0.5">
      <c r="A24" s="24" t="s">
        <v>131</v>
      </c>
      <c r="B24" s="154"/>
      <c r="C24" s="40"/>
      <c r="D24" s="41"/>
      <c r="E24" s="41"/>
      <c r="F24" s="41"/>
      <c r="G24" s="42"/>
      <c r="H24" s="42"/>
      <c r="I24" s="42"/>
      <c r="J24" s="43"/>
      <c r="K24" s="43"/>
      <c r="L24" s="43"/>
      <c r="M24" s="43"/>
      <c r="N24" s="43"/>
      <c r="O24" s="43"/>
      <c r="P24" s="24">
        <f t="shared" si="3"/>
        <v>0</v>
      </c>
    </row>
    <row r="25" spans="1:16" x14ac:dyDescent="0.5">
      <c r="A25" s="24" t="s">
        <v>87</v>
      </c>
      <c r="B25" s="154"/>
      <c r="C25" s="40"/>
      <c r="D25" s="41"/>
      <c r="E25" s="41"/>
      <c r="F25" s="41"/>
      <c r="G25" s="42"/>
      <c r="H25" s="42"/>
      <c r="I25" s="42"/>
      <c r="J25" s="43"/>
      <c r="K25" s="43"/>
      <c r="L25" s="43"/>
      <c r="M25" s="43"/>
      <c r="N25" s="43"/>
      <c r="O25" s="43"/>
      <c r="P25" s="24">
        <f t="shared" si="3"/>
        <v>0</v>
      </c>
    </row>
    <row r="26" spans="1:16" x14ac:dyDescent="0.5">
      <c r="A26" s="24" t="s">
        <v>88</v>
      </c>
      <c r="B26" s="154"/>
      <c r="C26" s="40"/>
      <c r="D26" s="41"/>
      <c r="E26" s="41"/>
      <c r="F26" s="41"/>
      <c r="G26" s="42"/>
      <c r="H26" s="42"/>
      <c r="I26" s="42"/>
      <c r="J26" s="43"/>
      <c r="K26" s="43"/>
      <c r="L26" s="43"/>
      <c r="M26" s="43"/>
      <c r="N26" s="43"/>
      <c r="O26" s="43"/>
      <c r="P26" s="24">
        <f t="shared" si="3"/>
        <v>0</v>
      </c>
    </row>
    <row r="27" spans="1:16" x14ac:dyDescent="0.5">
      <c r="A27" s="24" t="s">
        <v>89</v>
      </c>
      <c r="B27" s="154"/>
      <c r="C27" s="40"/>
      <c r="D27" s="41"/>
      <c r="E27" s="41"/>
      <c r="F27" s="41"/>
      <c r="G27" s="42"/>
      <c r="H27" s="42"/>
      <c r="I27" s="42"/>
      <c r="J27" s="43"/>
      <c r="K27" s="43"/>
      <c r="L27" s="43"/>
      <c r="M27" s="43"/>
      <c r="N27" s="43"/>
      <c r="O27" s="43"/>
      <c r="P27" s="24">
        <f t="shared" si="3"/>
        <v>0</v>
      </c>
    </row>
    <row r="28" spans="1:16" x14ac:dyDescent="0.5">
      <c r="A28" s="24" t="s">
        <v>90</v>
      </c>
      <c r="B28" s="154"/>
      <c r="C28" s="40"/>
      <c r="D28" s="41"/>
      <c r="E28" s="41"/>
      <c r="F28" s="41"/>
      <c r="G28" s="42"/>
      <c r="H28" s="42"/>
      <c r="I28" s="42"/>
      <c r="J28" s="43"/>
      <c r="K28" s="43"/>
      <c r="L28" s="43"/>
      <c r="M28" s="43"/>
      <c r="N28" s="43"/>
      <c r="O28" s="43"/>
      <c r="P28" s="24">
        <f t="shared" ref="P28:P41" si="4">SUM(D28:O28)</f>
        <v>0</v>
      </c>
    </row>
    <row r="29" spans="1:16" x14ac:dyDescent="0.5">
      <c r="A29" s="24" t="s">
        <v>124</v>
      </c>
      <c r="B29" s="154"/>
      <c r="C29" s="40"/>
      <c r="D29" s="41"/>
      <c r="E29" s="41"/>
      <c r="F29" s="41"/>
      <c r="G29" s="42"/>
      <c r="H29" s="42"/>
      <c r="I29" s="42"/>
      <c r="J29" s="43"/>
      <c r="K29" s="43"/>
      <c r="L29" s="43"/>
      <c r="M29" s="43"/>
      <c r="N29" s="43"/>
      <c r="O29" s="43"/>
      <c r="P29" s="24">
        <f t="shared" si="4"/>
        <v>0</v>
      </c>
    </row>
    <row r="30" spans="1:16" x14ac:dyDescent="0.5">
      <c r="A30" s="24" t="s">
        <v>129</v>
      </c>
      <c r="B30" s="155"/>
      <c r="C30" s="40"/>
      <c r="D30" s="41"/>
      <c r="E30" s="41"/>
      <c r="F30" s="41"/>
      <c r="G30" s="42"/>
      <c r="H30" s="42"/>
      <c r="I30" s="42"/>
      <c r="J30" s="43"/>
      <c r="K30" s="43"/>
      <c r="L30" s="43"/>
      <c r="M30" s="43"/>
      <c r="N30" s="43"/>
      <c r="O30" s="43"/>
      <c r="P30" s="24">
        <f t="shared" si="4"/>
        <v>0</v>
      </c>
    </row>
    <row r="31" spans="1:16" x14ac:dyDescent="0.5">
      <c r="A31" s="24" t="s">
        <v>12</v>
      </c>
      <c r="B31" s="155"/>
      <c r="C31" s="40"/>
      <c r="D31" s="41"/>
      <c r="E31" s="41"/>
      <c r="F31" s="41"/>
      <c r="G31" s="42"/>
      <c r="H31" s="42"/>
      <c r="I31" s="42"/>
      <c r="J31" s="43"/>
      <c r="K31" s="43"/>
      <c r="L31" s="43"/>
      <c r="M31" s="43"/>
      <c r="N31" s="43"/>
      <c r="O31" s="43"/>
      <c r="P31" s="24">
        <f t="shared" si="4"/>
        <v>0</v>
      </c>
    </row>
    <row r="32" spans="1:16" x14ac:dyDescent="0.5">
      <c r="A32" s="24" t="s">
        <v>128</v>
      </c>
      <c r="B32" s="154"/>
      <c r="C32" s="40"/>
      <c r="D32" s="41"/>
      <c r="E32" s="41"/>
      <c r="F32" s="41"/>
      <c r="G32" s="42"/>
      <c r="H32" s="42"/>
      <c r="I32" s="42"/>
      <c r="J32" s="43"/>
      <c r="K32" s="43"/>
      <c r="L32" s="43"/>
      <c r="M32" s="43"/>
      <c r="N32" s="43"/>
      <c r="O32" s="43"/>
      <c r="P32" s="24">
        <f t="shared" si="4"/>
        <v>0</v>
      </c>
    </row>
    <row r="33" spans="1:16" x14ac:dyDescent="0.5">
      <c r="A33" s="24" t="s">
        <v>91</v>
      </c>
      <c r="B33" s="154"/>
      <c r="C33" s="40"/>
      <c r="D33" s="41"/>
      <c r="E33" s="41"/>
      <c r="F33" s="41"/>
      <c r="G33" s="42"/>
      <c r="H33" s="42"/>
      <c r="I33" s="42"/>
      <c r="J33" s="43"/>
      <c r="K33" s="43"/>
      <c r="L33" s="43"/>
      <c r="M33" s="43"/>
      <c r="N33" s="43"/>
      <c r="O33" s="43"/>
      <c r="P33" s="24">
        <f t="shared" si="4"/>
        <v>0</v>
      </c>
    </row>
    <row r="34" spans="1:16" x14ac:dyDescent="0.5">
      <c r="A34" s="24" t="s">
        <v>92</v>
      </c>
      <c r="B34" s="154"/>
      <c r="C34" s="40"/>
      <c r="D34" s="41"/>
      <c r="E34" s="41"/>
      <c r="F34" s="41"/>
      <c r="G34" s="42"/>
      <c r="H34" s="42"/>
      <c r="I34" s="42"/>
      <c r="J34" s="43"/>
      <c r="K34" s="43"/>
      <c r="L34" s="43"/>
      <c r="M34" s="43"/>
      <c r="N34" s="43"/>
      <c r="O34" s="43"/>
      <c r="P34" s="24">
        <f t="shared" si="4"/>
        <v>0</v>
      </c>
    </row>
    <row r="35" spans="1:16" x14ac:dyDescent="0.5">
      <c r="A35" s="24" t="s">
        <v>93</v>
      </c>
      <c r="B35" s="154"/>
      <c r="C35" s="40"/>
      <c r="D35" s="41"/>
      <c r="E35" s="41"/>
      <c r="F35" s="41"/>
      <c r="G35" s="42"/>
      <c r="H35" s="42"/>
      <c r="I35" s="42"/>
      <c r="J35" s="43"/>
      <c r="K35" s="43"/>
      <c r="L35" s="43"/>
      <c r="M35" s="43"/>
      <c r="N35" s="43"/>
      <c r="O35" s="43"/>
      <c r="P35" s="24">
        <f t="shared" si="4"/>
        <v>0</v>
      </c>
    </row>
    <row r="36" spans="1:16" x14ac:dyDescent="0.5">
      <c r="A36" s="24" t="s">
        <v>94</v>
      </c>
      <c r="B36" s="154"/>
      <c r="C36" s="40"/>
      <c r="D36" s="41"/>
      <c r="E36" s="41"/>
      <c r="F36" s="41"/>
      <c r="G36" s="42"/>
      <c r="H36" s="42"/>
      <c r="I36" s="42"/>
      <c r="J36" s="43"/>
      <c r="K36" s="43"/>
      <c r="L36" s="43"/>
      <c r="M36" s="43"/>
      <c r="N36" s="43"/>
      <c r="O36" s="43"/>
      <c r="P36" s="24">
        <f t="shared" si="4"/>
        <v>0</v>
      </c>
    </row>
    <row r="37" spans="1:16" x14ac:dyDescent="0.5">
      <c r="A37" s="24" t="s">
        <v>95</v>
      </c>
      <c r="B37" s="154"/>
      <c r="C37" s="40"/>
      <c r="D37" s="41"/>
      <c r="E37" s="41"/>
      <c r="F37" s="41"/>
      <c r="G37" s="42"/>
      <c r="H37" s="42"/>
      <c r="I37" s="42"/>
      <c r="J37" s="43"/>
      <c r="K37" s="43"/>
      <c r="L37" s="43"/>
      <c r="M37" s="43"/>
      <c r="N37" s="43"/>
      <c r="O37" s="43"/>
      <c r="P37" s="24">
        <f t="shared" si="4"/>
        <v>0</v>
      </c>
    </row>
    <row r="38" spans="1:16" x14ac:dyDescent="0.5">
      <c r="A38" s="24" t="s">
        <v>97</v>
      </c>
      <c r="B38" s="154"/>
      <c r="C38" s="40"/>
      <c r="D38" s="41"/>
      <c r="E38" s="41"/>
      <c r="F38" s="41"/>
      <c r="G38" s="42"/>
      <c r="H38" s="42"/>
      <c r="I38" s="42"/>
      <c r="J38" s="43"/>
      <c r="K38" s="43"/>
      <c r="L38" s="43"/>
      <c r="M38" s="43"/>
      <c r="N38" s="43"/>
      <c r="O38" s="43"/>
      <c r="P38" s="24">
        <f t="shared" si="4"/>
        <v>0</v>
      </c>
    </row>
    <row r="39" spans="1:16" x14ac:dyDescent="0.5">
      <c r="A39" s="24" t="s">
        <v>117</v>
      </c>
      <c r="B39" s="154"/>
      <c r="C39" s="40"/>
      <c r="D39" s="41"/>
      <c r="E39" s="41"/>
      <c r="F39" s="41"/>
      <c r="G39" s="42"/>
      <c r="H39" s="42"/>
      <c r="I39" s="42"/>
      <c r="J39" s="43"/>
      <c r="K39" s="43"/>
      <c r="L39" s="43"/>
      <c r="M39" s="43"/>
      <c r="N39" s="43"/>
      <c r="O39" s="43"/>
      <c r="P39" s="24">
        <f t="shared" si="4"/>
        <v>0</v>
      </c>
    </row>
    <row r="40" spans="1:16" ht="15.75" customHeight="1" x14ac:dyDescent="0.5">
      <c r="A40" s="24" t="s">
        <v>118</v>
      </c>
      <c r="B40" s="154"/>
      <c r="C40" s="40"/>
      <c r="D40" s="41"/>
      <c r="E40" s="41"/>
      <c r="F40" s="41"/>
      <c r="G40" s="42"/>
      <c r="H40" s="42"/>
      <c r="I40" s="42"/>
      <c r="J40" s="43"/>
      <c r="K40" s="43"/>
      <c r="L40" s="43"/>
      <c r="M40" s="43"/>
      <c r="N40" s="43"/>
      <c r="O40" s="43"/>
      <c r="P40" s="24">
        <f t="shared" si="4"/>
        <v>0</v>
      </c>
    </row>
    <row r="41" spans="1:16" x14ac:dyDescent="0.5">
      <c r="A41" s="24" t="s">
        <v>98</v>
      </c>
      <c r="B41" s="154"/>
      <c r="C41" s="40"/>
      <c r="D41" s="41"/>
      <c r="E41" s="41"/>
      <c r="F41" s="41"/>
      <c r="G41" s="42"/>
      <c r="H41" s="42"/>
      <c r="I41" s="42"/>
      <c r="J41" s="43"/>
      <c r="K41" s="43"/>
      <c r="L41" s="43"/>
      <c r="M41" s="43"/>
      <c r="N41" s="43"/>
      <c r="O41" s="43"/>
      <c r="P41" s="24">
        <f t="shared" si="4"/>
        <v>0</v>
      </c>
    </row>
    <row r="42" spans="1:16" x14ac:dyDescent="0.5">
      <c r="A42" s="88" t="s">
        <v>43</v>
      </c>
      <c r="B42" s="159"/>
      <c r="C42" s="93">
        <f>+SUM(C23:C41)</f>
        <v>0</v>
      </c>
      <c r="D42" s="94">
        <f t="shared" ref="D42:P42" si="5">SUM(D23:D41)</f>
        <v>0</v>
      </c>
      <c r="E42" s="47">
        <f t="shared" si="5"/>
        <v>0</v>
      </c>
      <c r="F42" s="47">
        <f t="shared" si="5"/>
        <v>0</v>
      </c>
      <c r="G42" s="48">
        <f t="shared" si="5"/>
        <v>0</v>
      </c>
      <c r="H42" s="48">
        <f t="shared" si="5"/>
        <v>0</v>
      </c>
      <c r="I42" s="48">
        <f t="shared" si="5"/>
        <v>0</v>
      </c>
      <c r="J42" s="49">
        <f t="shared" si="5"/>
        <v>0</v>
      </c>
      <c r="K42" s="49">
        <f t="shared" si="5"/>
        <v>0</v>
      </c>
      <c r="L42" s="49">
        <f t="shared" si="5"/>
        <v>0</v>
      </c>
      <c r="M42" s="49">
        <f t="shared" si="5"/>
        <v>0</v>
      </c>
      <c r="N42" s="49">
        <f t="shared" si="5"/>
        <v>0</v>
      </c>
      <c r="O42" s="49">
        <f t="shared" si="5"/>
        <v>0</v>
      </c>
      <c r="P42" s="95">
        <f t="shared" si="5"/>
        <v>0</v>
      </c>
    </row>
    <row r="43" spans="1:16" x14ac:dyDescent="0.5">
      <c r="A43" s="92" t="s">
        <v>37</v>
      </c>
      <c r="B43" s="158"/>
      <c r="C43" s="84"/>
      <c r="D43" s="84"/>
      <c r="E43" s="84"/>
      <c r="F43" s="84"/>
      <c r="G43" s="84"/>
      <c r="H43" s="84"/>
      <c r="I43" s="84"/>
      <c r="J43" s="84"/>
      <c r="K43" s="84"/>
      <c r="L43" s="84"/>
      <c r="M43" s="84"/>
      <c r="N43" s="84"/>
      <c r="O43" s="84"/>
      <c r="P43" s="39"/>
    </row>
    <row r="44" spans="1:16" x14ac:dyDescent="0.5">
      <c r="A44" s="24" t="s">
        <v>15</v>
      </c>
      <c r="B44" s="154"/>
      <c r="C44" s="40"/>
      <c r="D44" s="41"/>
      <c r="E44" s="41"/>
      <c r="F44" s="41"/>
      <c r="G44" s="42"/>
      <c r="H44" s="42"/>
      <c r="I44" s="42"/>
      <c r="J44" s="43"/>
      <c r="K44" s="43"/>
      <c r="L44" s="43"/>
      <c r="M44" s="43"/>
      <c r="N44" s="43"/>
      <c r="O44" s="43"/>
      <c r="P44" s="44">
        <f t="shared" ref="P44:P49" si="6">SUM(D44:O44)</f>
        <v>0</v>
      </c>
    </row>
    <row r="45" spans="1:16" x14ac:dyDescent="0.5">
      <c r="A45" s="24" t="s">
        <v>125</v>
      </c>
      <c r="B45" s="154"/>
      <c r="C45" s="40"/>
      <c r="D45" s="41"/>
      <c r="E45" s="41"/>
      <c r="F45" s="41"/>
      <c r="G45" s="42"/>
      <c r="H45" s="42"/>
      <c r="I45" s="42"/>
      <c r="J45" s="43"/>
      <c r="K45" s="43"/>
      <c r="L45" s="43"/>
      <c r="M45" s="43"/>
      <c r="N45" s="43"/>
      <c r="O45" s="43"/>
      <c r="P45" s="44">
        <f t="shared" si="6"/>
        <v>0</v>
      </c>
    </row>
    <row r="46" spans="1:16" x14ac:dyDescent="0.5">
      <c r="A46" s="24" t="s">
        <v>96</v>
      </c>
      <c r="B46" s="154"/>
      <c r="C46" s="40"/>
      <c r="D46" s="41"/>
      <c r="E46" s="41"/>
      <c r="F46" s="41"/>
      <c r="G46" s="42"/>
      <c r="H46" s="42"/>
      <c r="I46" s="42"/>
      <c r="J46" s="43"/>
      <c r="K46" s="43"/>
      <c r="L46" s="43"/>
      <c r="M46" s="43"/>
      <c r="N46" s="43"/>
      <c r="O46" s="43"/>
      <c r="P46" s="44">
        <f t="shared" si="6"/>
        <v>0</v>
      </c>
    </row>
    <row r="47" spans="1:16" x14ac:dyDescent="0.5">
      <c r="A47" s="24" t="s">
        <v>16</v>
      </c>
      <c r="B47" s="154"/>
      <c r="C47" s="40"/>
      <c r="D47" s="41"/>
      <c r="E47" s="41"/>
      <c r="F47" s="41"/>
      <c r="G47" s="42"/>
      <c r="H47" s="42"/>
      <c r="I47" s="42"/>
      <c r="J47" s="43"/>
      <c r="K47" s="43"/>
      <c r="L47" s="43"/>
      <c r="M47" s="43"/>
      <c r="N47" s="43"/>
      <c r="O47" s="43"/>
      <c r="P47" s="44">
        <f t="shared" si="6"/>
        <v>0</v>
      </c>
    </row>
    <row r="48" spans="1:16" x14ac:dyDescent="0.5">
      <c r="A48" s="24" t="s">
        <v>8</v>
      </c>
      <c r="B48" s="154"/>
      <c r="C48" s="40"/>
      <c r="D48" s="41"/>
      <c r="E48" s="41"/>
      <c r="F48" s="41"/>
      <c r="G48" s="42"/>
      <c r="H48" s="42"/>
      <c r="I48" s="42"/>
      <c r="J48" s="43"/>
      <c r="K48" s="43"/>
      <c r="L48" s="43"/>
      <c r="M48" s="43"/>
      <c r="N48" s="43"/>
      <c r="O48" s="43"/>
      <c r="P48" s="44">
        <f t="shared" si="6"/>
        <v>0</v>
      </c>
    </row>
    <row r="49" spans="1:16" x14ac:dyDescent="0.5">
      <c r="A49" s="24" t="s">
        <v>38</v>
      </c>
      <c r="B49" s="154"/>
      <c r="C49" s="40"/>
      <c r="D49" s="41"/>
      <c r="E49" s="41"/>
      <c r="F49" s="41"/>
      <c r="G49" s="42"/>
      <c r="H49" s="42"/>
      <c r="I49" s="42"/>
      <c r="J49" s="43"/>
      <c r="K49" s="43"/>
      <c r="L49" s="43"/>
      <c r="M49" s="43"/>
      <c r="N49" s="43"/>
      <c r="O49" s="43"/>
      <c r="P49" s="44">
        <f t="shared" si="6"/>
        <v>0</v>
      </c>
    </row>
    <row r="50" spans="1:16" x14ac:dyDescent="0.5">
      <c r="A50" s="45" t="s">
        <v>44</v>
      </c>
      <c r="B50" s="154"/>
      <c r="C50" s="46">
        <f>SUM(C44:C49)</f>
        <v>0</v>
      </c>
      <c r="D50" s="47">
        <f t="shared" ref="D50:P50" si="7">SUM(D44:D49)</f>
        <v>0</v>
      </c>
      <c r="E50" s="47">
        <f t="shared" si="7"/>
        <v>0</v>
      </c>
      <c r="F50" s="47">
        <f t="shared" si="7"/>
        <v>0</v>
      </c>
      <c r="G50" s="48">
        <f t="shared" si="7"/>
        <v>0</v>
      </c>
      <c r="H50" s="48">
        <f t="shared" si="7"/>
        <v>0</v>
      </c>
      <c r="I50" s="48">
        <f t="shared" si="7"/>
        <v>0</v>
      </c>
      <c r="J50" s="49">
        <f t="shared" si="7"/>
        <v>0</v>
      </c>
      <c r="K50" s="49">
        <f t="shared" si="7"/>
        <v>0</v>
      </c>
      <c r="L50" s="49">
        <f t="shared" si="7"/>
        <v>0</v>
      </c>
      <c r="M50" s="49">
        <f t="shared" si="7"/>
        <v>0</v>
      </c>
      <c r="N50" s="49">
        <f t="shared" si="7"/>
        <v>0</v>
      </c>
      <c r="O50" s="49">
        <f t="shared" si="7"/>
        <v>0</v>
      </c>
      <c r="P50" s="50">
        <f t="shared" si="7"/>
        <v>0</v>
      </c>
    </row>
    <row r="51" spans="1:16" x14ac:dyDescent="0.5">
      <c r="A51" s="45" t="s">
        <v>45</v>
      </c>
      <c r="B51" s="154"/>
      <c r="C51" s="46">
        <f>C42+C50</f>
        <v>0</v>
      </c>
      <c r="D51" s="47">
        <f>D50+D42</f>
        <v>0</v>
      </c>
      <c r="E51" s="47">
        <f t="shared" ref="E51:O51" si="8">E50+E42</f>
        <v>0</v>
      </c>
      <c r="F51" s="47">
        <f t="shared" si="8"/>
        <v>0</v>
      </c>
      <c r="G51" s="48">
        <f t="shared" si="8"/>
        <v>0</v>
      </c>
      <c r="H51" s="48">
        <f t="shared" si="8"/>
        <v>0</v>
      </c>
      <c r="I51" s="48">
        <f t="shared" si="8"/>
        <v>0</v>
      </c>
      <c r="J51" s="49">
        <f t="shared" si="8"/>
        <v>0</v>
      </c>
      <c r="K51" s="49">
        <f t="shared" si="8"/>
        <v>0</v>
      </c>
      <c r="L51" s="49">
        <f t="shared" si="8"/>
        <v>0</v>
      </c>
      <c r="M51" s="49">
        <f t="shared" si="8"/>
        <v>0</v>
      </c>
      <c r="N51" s="49">
        <f t="shared" si="8"/>
        <v>0</v>
      </c>
      <c r="O51" s="49">
        <f t="shared" si="8"/>
        <v>0</v>
      </c>
      <c r="P51" s="50">
        <f>P50+P42</f>
        <v>0</v>
      </c>
    </row>
    <row r="52" spans="1:16" s="51" customFormat="1" x14ac:dyDescent="0.5">
      <c r="A52" s="40" t="s">
        <v>6</v>
      </c>
      <c r="B52" s="154"/>
      <c r="C52" s="46"/>
      <c r="D52" s="47"/>
      <c r="E52" s="47"/>
      <c r="F52" s="47"/>
      <c r="G52" s="48"/>
      <c r="H52" s="48"/>
      <c r="I52" s="48"/>
      <c r="J52" s="49"/>
      <c r="K52" s="49"/>
      <c r="L52" s="49"/>
      <c r="M52" s="49"/>
      <c r="N52" s="49"/>
      <c r="O52" s="49"/>
      <c r="P52" s="46">
        <f>SUM(D52:O52)</f>
        <v>0</v>
      </c>
    </row>
    <row r="53" spans="1:16" s="51" customFormat="1" x14ac:dyDescent="0.5">
      <c r="A53" s="40" t="s">
        <v>7</v>
      </c>
      <c r="B53" s="154"/>
      <c r="C53" s="46"/>
      <c r="D53" s="47"/>
      <c r="E53" s="47"/>
      <c r="F53" s="47"/>
      <c r="G53" s="48"/>
      <c r="H53" s="48"/>
      <c r="I53" s="48"/>
      <c r="J53" s="49"/>
      <c r="K53" s="49"/>
      <c r="L53" s="49"/>
      <c r="M53" s="49"/>
      <c r="N53" s="49"/>
      <c r="O53" s="49"/>
      <c r="P53" s="46">
        <f t="shared" ref="P53:P54" si="9">SUM(D53:O53)</f>
        <v>0</v>
      </c>
    </row>
    <row r="54" spans="1:16" ht="16.75" thickBot="1" x14ac:dyDescent="0.55000000000000004">
      <c r="A54" s="24" t="s">
        <v>1</v>
      </c>
      <c r="B54" s="154"/>
      <c r="C54" s="40"/>
      <c r="D54" s="41"/>
      <c r="E54" s="41"/>
      <c r="F54" s="41"/>
      <c r="G54" s="42"/>
      <c r="H54" s="42"/>
      <c r="I54" s="42"/>
      <c r="J54" s="43"/>
      <c r="K54" s="43"/>
      <c r="L54" s="43"/>
      <c r="M54" s="43"/>
      <c r="N54" s="43"/>
      <c r="O54" s="43"/>
      <c r="P54" s="46">
        <f t="shared" si="9"/>
        <v>0</v>
      </c>
    </row>
    <row r="55" spans="1:16" ht="16.75" thickBot="1" x14ac:dyDescent="0.55000000000000004">
      <c r="A55" s="89" t="s">
        <v>42</v>
      </c>
      <c r="B55" s="30"/>
      <c r="C55" s="30">
        <f>C51+SUM(C52:C54)</f>
        <v>0</v>
      </c>
      <c r="D55" s="31">
        <f>D51+SUM(D52:D54)</f>
        <v>0</v>
      </c>
      <c r="E55" s="31">
        <f t="shared" ref="E55:O55" si="10">E51+SUM(E52:E54)</f>
        <v>0</v>
      </c>
      <c r="F55" s="31">
        <f t="shared" si="10"/>
        <v>0</v>
      </c>
      <c r="G55" s="32">
        <f t="shared" si="10"/>
        <v>0</v>
      </c>
      <c r="H55" s="32">
        <f t="shared" si="10"/>
        <v>0</v>
      </c>
      <c r="I55" s="32">
        <f t="shared" si="10"/>
        <v>0</v>
      </c>
      <c r="J55" s="33">
        <f t="shared" si="10"/>
        <v>0</v>
      </c>
      <c r="K55" s="33">
        <f t="shared" si="10"/>
        <v>0</v>
      </c>
      <c r="L55" s="33">
        <f t="shared" si="10"/>
        <v>0</v>
      </c>
      <c r="M55" s="33">
        <f t="shared" si="10"/>
        <v>0</v>
      </c>
      <c r="N55" s="33">
        <f t="shared" si="10"/>
        <v>0</v>
      </c>
      <c r="O55" s="33">
        <f t="shared" si="10"/>
        <v>0</v>
      </c>
      <c r="P55" s="52">
        <f>SUM(P51:P54)</f>
        <v>0</v>
      </c>
    </row>
    <row r="56" spans="1:16" x14ac:dyDescent="0.5">
      <c r="A56" s="230" t="s">
        <v>161</v>
      </c>
      <c r="B56" s="151"/>
      <c r="C56" s="231">
        <f>C19-C55</f>
        <v>0</v>
      </c>
      <c r="D56" s="232">
        <f>B5+D19-D55</f>
        <v>0</v>
      </c>
      <c r="E56" s="232">
        <f t="shared" ref="E56:P56" si="11">E19-E55</f>
        <v>0</v>
      </c>
      <c r="F56" s="232">
        <f t="shared" si="11"/>
        <v>0</v>
      </c>
      <c r="G56" s="233">
        <f t="shared" si="11"/>
        <v>0</v>
      </c>
      <c r="H56" s="233">
        <f t="shared" si="11"/>
        <v>0</v>
      </c>
      <c r="I56" s="233">
        <f t="shared" si="11"/>
        <v>0</v>
      </c>
      <c r="J56" s="234">
        <f t="shared" si="11"/>
        <v>0</v>
      </c>
      <c r="K56" s="234">
        <f t="shared" si="11"/>
        <v>0</v>
      </c>
      <c r="L56" s="234">
        <f t="shared" si="11"/>
        <v>0</v>
      </c>
      <c r="M56" s="234">
        <f t="shared" si="11"/>
        <v>0</v>
      </c>
      <c r="N56" s="234">
        <f t="shared" si="11"/>
        <v>0</v>
      </c>
      <c r="O56" s="234">
        <f t="shared" si="11"/>
        <v>0</v>
      </c>
      <c r="P56" s="229">
        <f t="shared" si="11"/>
        <v>0</v>
      </c>
    </row>
    <row r="57" spans="1:16" s="81" customFormat="1" x14ac:dyDescent="0.5">
      <c r="A57" s="177"/>
      <c r="B57" s="179"/>
      <c r="C57" s="180"/>
      <c r="D57" s="180"/>
      <c r="E57" s="180"/>
      <c r="F57" s="180"/>
      <c r="G57" s="180"/>
      <c r="H57" s="180"/>
      <c r="I57" s="180"/>
      <c r="J57" s="180"/>
      <c r="K57" s="180"/>
      <c r="L57" s="180"/>
      <c r="M57" s="180"/>
      <c r="N57" s="180"/>
      <c r="O57" s="180"/>
      <c r="P57" s="178"/>
    </row>
    <row r="58" spans="1:16" x14ac:dyDescent="0.5">
      <c r="A58" s="153" t="s">
        <v>127</v>
      </c>
      <c r="B58" s="181" t="s">
        <v>132</v>
      </c>
      <c r="C58" s="111">
        <v>0</v>
      </c>
      <c r="D58" s="227">
        <f>IF(C58&gt;0,((C58*-1+D56)*-1),0)</f>
        <v>0</v>
      </c>
      <c r="E58" s="227">
        <f t="shared" ref="E58:O58" si="12">IF(D58&lt;0,((+D58*-1+E56)*-1),IF((D77+E56)*-1&lt;0,0,(D77+E56)*-1))</f>
        <v>0</v>
      </c>
      <c r="F58" s="227">
        <f t="shared" si="12"/>
        <v>0</v>
      </c>
      <c r="G58" s="227">
        <f t="shared" si="12"/>
        <v>0</v>
      </c>
      <c r="H58" s="227">
        <f t="shared" si="12"/>
        <v>0</v>
      </c>
      <c r="I58" s="227">
        <f t="shared" si="12"/>
        <v>0</v>
      </c>
      <c r="J58" s="227">
        <f t="shared" si="12"/>
        <v>0</v>
      </c>
      <c r="K58" s="227">
        <f t="shared" si="12"/>
        <v>0</v>
      </c>
      <c r="L58" s="227">
        <f t="shared" si="12"/>
        <v>0</v>
      </c>
      <c r="M58" s="227">
        <f t="shared" si="12"/>
        <v>0</v>
      </c>
      <c r="N58" s="227">
        <f t="shared" si="12"/>
        <v>0</v>
      </c>
      <c r="O58" s="227">
        <f t="shared" si="12"/>
        <v>0</v>
      </c>
      <c r="P58" s="53"/>
    </row>
    <row r="59" spans="1:16" ht="53.25" customHeight="1" x14ac:dyDescent="0.5">
      <c r="A59" s="226" t="s">
        <v>133</v>
      </c>
      <c r="B59" s="111">
        <v>0</v>
      </c>
      <c r="C59" s="54"/>
      <c r="D59" s="182" t="str">
        <f t="shared" ref="D59:O59" si="13">IF(D58&gt;$B$59,"Operating Credit Limit Exceeded","")</f>
        <v/>
      </c>
      <c r="E59" s="182" t="str">
        <f t="shared" si="13"/>
        <v/>
      </c>
      <c r="F59" s="182" t="str">
        <f t="shared" si="13"/>
        <v/>
      </c>
      <c r="G59" s="182" t="str">
        <f t="shared" si="13"/>
        <v/>
      </c>
      <c r="H59" s="182" t="str">
        <f t="shared" si="13"/>
        <v/>
      </c>
      <c r="I59" s="182" t="str">
        <f t="shared" si="13"/>
        <v/>
      </c>
      <c r="J59" s="182" t="str">
        <f t="shared" si="13"/>
        <v/>
      </c>
      <c r="K59" s="182" t="str">
        <f t="shared" si="13"/>
        <v/>
      </c>
      <c r="L59" s="182" t="str">
        <f t="shared" si="13"/>
        <v/>
      </c>
      <c r="M59" s="182" t="str">
        <f t="shared" si="13"/>
        <v/>
      </c>
      <c r="N59" s="182" t="str">
        <f t="shared" si="13"/>
        <v/>
      </c>
      <c r="O59" s="182" t="str">
        <f t="shared" si="13"/>
        <v/>
      </c>
      <c r="P59" s="54"/>
    </row>
    <row r="60" spans="1:16" x14ac:dyDescent="0.5">
      <c r="A60" s="54"/>
      <c r="B60" s="54"/>
      <c r="C60" s="54"/>
      <c r="D60" s="54"/>
      <c r="E60" s="54"/>
      <c r="F60" s="54"/>
      <c r="G60" s="54"/>
      <c r="H60" s="54"/>
      <c r="I60" s="54"/>
      <c r="J60" s="54"/>
      <c r="K60" s="54"/>
      <c r="L60" s="54"/>
      <c r="M60" s="54"/>
      <c r="N60" s="54"/>
      <c r="O60" s="54"/>
      <c r="P60" s="54"/>
    </row>
    <row r="61" spans="1:16" x14ac:dyDescent="0.5">
      <c r="A61" s="175" t="s">
        <v>134</v>
      </c>
      <c r="B61" s="9"/>
      <c r="C61" s="9"/>
      <c r="D61" s="227">
        <f>IF(D77&gt;0,D77,0)</f>
        <v>0</v>
      </c>
      <c r="E61" s="227">
        <f t="shared" ref="E61:O61" si="14">IF(E77&gt;0,E77,0)</f>
        <v>0</v>
      </c>
      <c r="F61" s="227">
        <f t="shared" si="14"/>
        <v>0</v>
      </c>
      <c r="G61" s="227">
        <f t="shared" si="14"/>
        <v>0</v>
      </c>
      <c r="H61" s="227">
        <f t="shared" si="14"/>
        <v>0</v>
      </c>
      <c r="I61" s="227">
        <f t="shared" si="14"/>
        <v>0</v>
      </c>
      <c r="J61" s="227">
        <f t="shared" si="14"/>
        <v>0</v>
      </c>
      <c r="K61" s="227">
        <f t="shared" si="14"/>
        <v>0</v>
      </c>
      <c r="L61" s="227">
        <f t="shared" si="14"/>
        <v>0</v>
      </c>
      <c r="M61" s="227">
        <f t="shared" si="14"/>
        <v>0</v>
      </c>
      <c r="N61" s="227">
        <f t="shared" si="14"/>
        <v>0</v>
      </c>
      <c r="O61" s="227">
        <f t="shared" si="14"/>
        <v>0</v>
      </c>
      <c r="P61" s="176"/>
    </row>
    <row r="62" spans="1:16" x14ac:dyDescent="0.5">
      <c r="A62" s="183"/>
      <c r="B62" s="183"/>
      <c r="C62" s="54"/>
      <c r="D62" s="54"/>
      <c r="E62" s="54"/>
      <c r="F62" s="54"/>
      <c r="G62" s="54"/>
      <c r="H62" s="54"/>
      <c r="I62" s="54"/>
      <c r="J62" s="54"/>
      <c r="K62" s="54"/>
      <c r="L62" s="54"/>
      <c r="M62" s="54"/>
      <c r="N62" s="54"/>
      <c r="O62" s="54"/>
      <c r="P62" s="54"/>
    </row>
    <row r="63" spans="1:16" x14ac:dyDescent="0.5">
      <c r="A63" s="11" t="s">
        <v>163</v>
      </c>
      <c r="B63" s="54"/>
      <c r="C63" s="54"/>
      <c r="D63" s="54"/>
      <c r="E63" s="54"/>
      <c r="F63" s="54"/>
      <c r="G63" s="54"/>
      <c r="H63" s="54"/>
      <c r="I63" s="54"/>
      <c r="J63" s="54"/>
      <c r="K63" s="54"/>
      <c r="L63" s="54"/>
      <c r="M63" s="54"/>
      <c r="N63" s="54"/>
      <c r="O63" s="54"/>
      <c r="P63" s="54"/>
    </row>
    <row r="64" spans="1:16" x14ac:dyDescent="0.5">
      <c r="A64" s="54"/>
      <c r="B64" s="54"/>
      <c r="C64" s="54"/>
      <c r="D64" s="54"/>
      <c r="E64" s="54"/>
      <c r="F64" s="54"/>
      <c r="G64" s="54"/>
      <c r="H64" s="54"/>
      <c r="I64" s="54"/>
      <c r="J64" s="54"/>
      <c r="K64" s="54"/>
      <c r="L64" s="54"/>
      <c r="M64" s="54"/>
      <c r="N64" s="54"/>
      <c r="O64" s="54"/>
      <c r="P64" s="54"/>
    </row>
    <row r="65" spans="1:16" x14ac:dyDescent="0.5">
      <c r="A65" s="54"/>
      <c r="B65" s="54"/>
      <c r="C65" s="54"/>
      <c r="D65" s="54"/>
      <c r="E65" s="54"/>
      <c r="F65" s="54"/>
      <c r="G65" s="54"/>
      <c r="H65" s="54"/>
      <c r="I65" s="54"/>
      <c r="J65" s="54"/>
      <c r="K65" s="54"/>
      <c r="L65" s="54"/>
      <c r="M65" s="54"/>
      <c r="N65" s="54"/>
      <c r="O65" s="54"/>
      <c r="P65" s="54"/>
    </row>
    <row r="66" spans="1:16" x14ac:dyDescent="0.5">
      <c r="A66" s="54"/>
      <c r="B66" s="54"/>
      <c r="C66" s="54"/>
      <c r="D66" s="54"/>
      <c r="E66" s="54"/>
      <c r="F66" s="54"/>
      <c r="G66" s="54"/>
      <c r="H66" s="54"/>
      <c r="I66" s="54"/>
      <c r="J66" s="54"/>
      <c r="K66" s="54"/>
      <c r="L66" s="54"/>
      <c r="M66" s="54"/>
      <c r="N66" s="54"/>
      <c r="O66" s="54"/>
      <c r="P66" s="54"/>
    </row>
    <row r="67" spans="1:16" x14ac:dyDescent="0.5">
      <c r="A67" s="54"/>
      <c r="B67" s="54"/>
      <c r="C67" s="54"/>
      <c r="D67" s="54"/>
      <c r="E67" s="54"/>
      <c r="F67" s="54"/>
      <c r="G67" s="54"/>
      <c r="H67" s="54"/>
      <c r="I67" s="54"/>
      <c r="J67" s="54"/>
      <c r="K67" s="54"/>
      <c r="L67" s="54"/>
      <c r="M67" s="54"/>
      <c r="N67" s="54"/>
      <c r="O67" s="54"/>
      <c r="P67" s="54"/>
    </row>
    <row r="68" spans="1:16" x14ac:dyDescent="0.5">
      <c r="A68" s="54"/>
      <c r="B68" s="54"/>
      <c r="C68" s="54"/>
      <c r="D68" s="54"/>
      <c r="E68" s="54"/>
      <c r="F68" s="54"/>
      <c r="G68" s="54"/>
      <c r="H68" s="54"/>
      <c r="I68" s="54"/>
      <c r="J68" s="54"/>
      <c r="K68" s="54"/>
      <c r="L68" s="54"/>
      <c r="M68" s="54"/>
      <c r="N68" s="54"/>
      <c r="O68" s="54"/>
      <c r="P68" s="54"/>
    </row>
    <row r="69" spans="1:16" x14ac:dyDescent="0.5">
      <c r="A69" s="54"/>
      <c r="B69" s="54"/>
      <c r="C69" s="54"/>
      <c r="D69" s="54"/>
      <c r="E69" s="54"/>
      <c r="F69" s="54"/>
      <c r="G69" s="54"/>
      <c r="H69" s="54"/>
      <c r="I69" s="54"/>
      <c r="J69" s="54"/>
      <c r="K69" s="54"/>
      <c r="L69" s="54"/>
      <c r="M69" s="54"/>
      <c r="N69" s="54"/>
      <c r="O69" s="54"/>
      <c r="P69" s="54"/>
    </row>
    <row r="70" spans="1:16" x14ac:dyDescent="0.5">
      <c r="A70" s="54"/>
      <c r="B70" s="54"/>
      <c r="C70" s="54"/>
      <c r="D70" s="54"/>
      <c r="E70" s="54"/>
      <c r="F70" s="54"/>
      <c r="G70" s="54"/>
      <c r="H70" s="54"/>
      <c r="I70" s="54"/>
      <c r="J70" s="54"/>
      <c r="K70" s="54"/>
      <c r="L70" s="54"/>
      <c r="M70" s="54"/>
      <c r="N70" s="54"/>
      <c r="O70" s="54"/>
      <c r="P70" s="54"/>
    </row>
    <row r="71" spans="1:16" x14ac:dyDescent="0.5">
      <c r="A71" s="54"/>
      <c r="B71" s="54"/>
      <c r="C71" s="54"/>
      <c r="D71" s="54"/>
      <c r="E71" s="54"/>
      <c r="F71" s="54"/>
      <c r="G71" s="54"/>
      <c r="H71" s="54"/>
      <c r="I71" s="54"/>
      <c r="J71" s="54"/>
      <c r="K71" s="54"/>
      <c r="L71" s="54"/>
      <c r="M71" s="54"/>
      <c r="N71" s="54"/>
      <c r="O71" s="54"/>
      <c r="P71" s="54"/>
    </row>
    <row r="72" spans="1:16" x14ac:dyDescent="0.5">
      <c r="A72" s="54"/>
      <c r="B72" s="54"/>
      <c r="C72" s="54"/>
      <c r="D72" s="54"/>
      <c r="E72" s="54"/>
      <c r="F72" s="54"/>
      <c r="G72" s="54"/>
      <c r="H72" s="54"/>
      <c r="I72" s="54"/>
      <c r="J72" s="54"/>
      <c r="K72" s="54"/>
      <c r="L72" s="54"/>
      <c r="M72" s="54"/>
      <c r="N72" s="54"/>
      <c r="O72" s="54"/>
      <c r="P72" s="54"/>
    </row>
    <row r="73" spans="1:16" x14ac:dyDescent="0.5">
      <c r="A73" s="54"/>
      <c r="B73" s="54"/>
      <c r="C73" s="54"/>
      <c r="D73" s="54"/>
      <c r="E73" s="54"/>
      <c r="F73" s="54"/>
      <c r="G73" s="54"/>
      <c r="H73" s="54"/>
      <c r="I73" s="54"/>
      <c r="J73" s="54"/>
      <c r="K73" s="54"/>
      <c r="L73" s="54"/>
      <c r="M73" s="54"/>
      <c r="N73" s="54"/>
      <c r="O73" s="54"/>
      <c r="P73" s="54"/>
    </row>
    <row r="74" spans="1:16" x14ac:dyDescent="0.5">
      <c r="A74" s="54"/>
      <c r="B74" s="54"/>
      <c r="C74" s="54"/>
      <c r="D74" s="54"/>
      <c r="E74" s="54"/>
      <c r="F74" s="54"/>
      <c r="G74" s="54"/>
      <c r="H74" s="54"/>
      <c r="I74" s="54"/>
      <c r="J74" s="54"/>
      <c r="K74" s="54"/>
      <c r="L74" s="54"/>
      <c r="M74" s="54"/>
      <c r="N74" s="54"/>
      <c r="O74" s="54"/>
      <c r="P74" s="54"/>
    </row>
    <row r="75" spans="1:16" hidden="1" x14ac:dyDescent="0.5">
      <c r="A75" s="54"/>
      <c r="B75" s="54"/>
      <c r="C75" s="54"/>
      <c r="D75" s="54"/>
      <c r="E75" s="54"/>
      <c r="F75" s="54"/>
      <c r="G75" s="54"/>
      <c r="H75" s="54"/>
      <c r="I75" s="54"/>
      <c r="J75" s="54"/>
      <c r="K75" s="54"/>
      <c r="L75" s="54"/>
      <c r="M75" s="54"/>
      <c r="N75" s="54"/>
      <c r="O75" s="54"/>
      <c r="P75" s="54"/>
    </row>
    <row r="76" spans="1:16" hidden="1" x14ac:dyDescent="0.5">
      <c r="A76" s="54"/>
      <c r="B76" s="54"/>
      <c r="C76" s="54"/>
      <c r="D76" s="54"/>
      <c r="E76" s="54"/>
      <c r="F76" s="54"/>
      <c r="G76" s="54"/>
      <c r="H76" s="54"/>
      <c r="I76" s="54"/>
      <c r="J76" s="54"/>
      <c r="K76" s="54"/>
      <c r="L76" s="54"/>
      <c r="M76" s="54"/>
      <c r="N76" s="54"/>
      <c r="O76" s="54"/>
      <c r="P76" s="54"/>
    </row>
    <row r="77" spans="1:16" hidden="1" x14ac:dyDescent="0.5">
      <c r="A77" s="54"/>
      <c r="B77" s="54"/>
      <c r="C77" s="54"/>
      <c r="D77" s="111">
        <f>IF(C58&gt;0,D56-C58,D56)</f>
        <v>0</v>
      </c>
      <c r="E77" s="111">
        <f t="shared" ref="E77:O77" si="15">IF(D58&gt;0,E56-D58,D77+E56)</f>
        <v>0</v>
      </c>
      <c r="F77" s="111">
        <f t="shared" si="15"/>
        <v>0</v>
      </c>
      <c r="G77" s="111">
        <f t="shared" si="15"/>
        <v>0</v>
      </c>
      <c r="H77" s="111">
        <f t="shared" si="15"/>
        <v>0</v>
      </c>
      <c r="I77" s="111">
        <f t="shared" si="15"/>
        <v>0</v>
      </c>
      <c r="J77" s="111">
        <f t="shared" si="15"/>
        <v>0</v>
      </c>
      <c r="K77" s="111">
        <f t="shared" si="15"/>
        <v>0</v>
      </c>
      <c r="L77" s="111">
        <f t="shared" si="15"/>
        <v>0</v>
      </c>
      <c r="M77" s="111">
        <f t="shared" si="15"/>
        <v>0</v>
      </c>
      <c r="N77" s="111">
        <f t="shared" si="15"/>
        <v>0</v>
      </c>
      <c r="O77" s="111">
        <f t="shared" si="15"/>
        <v>0</v>
      </c>
      <c r="P77" s="54"/>
    </row>
    <row r="78" spans="1:16" hidden="1" x14ac:dyDescent="0.5">
      <c r="A78" s="54"/>
      <c r="B78" s="54"/>
      <c r="C78" s="54"/>
      <c r="D78" s="54"/>
      <c r="E78" s="54"/>
      <c r="F78" s="54"/>
      <c r="G78" s="54"/>
      <c r="H78" s="54"/>
      <c r="I78" s="54"/>
      <c r="J78" s="54"/>
      <c r="K78" s="54"/>
      <c r="L78" s="54"/>
      <c r="M78" s="54"/>
      <c r="N78" s="54"/>
      <c r="O78" s="54"/>
      <c r="P78" s="54"/>
    </row>
    <row r="79" spans="1:16" x14ac:dyDescent="0.5">
      <c r="A79" s="54"/>
      <c r="B79" s="54"/>
      <c r="C79" s="54"/>
      <c r="D79" s="54"/>
      <c r="E79" s="54"/>
      <c r="F79" s="54"/>
      <c r="G79" s="54"/>
      <c r="H79" s="54"/>
      <c r="I79" s="54"/>
      <c r="J79" s="54"/>
      <c r="K79" s="54"/>
      <c r="L79" s="54"/>
      <c r="M79" s="54"/>
      <c r="N79" s="54"/>
      <c r="O79" s="54"/>
      <c r="P79" s="54"/>
    </row>
    <row r="80" spans="1:16" x14ac:dyDescent="0.5">
      <c r="A80" s="54"/>
      <c r="B80" s="54"/>
      <c r="C80" s="54"/>
      <c r="D80" s="54"/>
      <c r="E80" s="54"/>
      <c r="F80" s="54"/>
      <c r="G80" s="54"/>
      <c r="H80" s="54"/>
      <c r="I80" s="54"/>
      <c r="J80" s="54"/>
      <c r="K80" s="54"/>
      <c r="L80" s="54"/>
      <c r="M80" s="54"/>
      <c r="N80" s="54"/>
      <c r="O80" s="54"/>
      <c r="P80" s="54"/>
    </row>
    <row r="81" spans="1:16" x14ac:dyDescent="0.5">
      <c r="A81" s="54"/>
      <c r="B81" s="54"/>
      <c r="C81" s="54"/>
      <c r="D81" s="54"/>
      <c r="E81" s="54"/>
      <c r="F81" s="54"/>
      <c r="G81" s="54"/>
      <c r="H81" s="54"/>
      <c r="I81" s="54"/>
      <c r="J81" s="54"/>
      <c r="K81" s="54"/>
      <c r="L81" s="54"/>
      <c r="M81" s="54"/>
      <c r="N81" s="54"/>
      <c r="O81" s="54"/>
      <c r="P81" s="54"/>
    </row>
    <row r="82" spans="1:16" x14ac:dyDescent="0.5">
      <c r="A82" s="54"/>
      <c r="B82" s="54"/>
      <c r="C82" s="54"/>
      <c r="D82" s="54"/>
      <c r="E82" s="54"/>
      <c r="F82" s="54"/>
      <c r="G82" s="54"/>
      <c r="H82" s="54"/>
      <c r="I82" s="54"/>
      <c r="J82" s="54"/>
      <c r="K82" s="54"/>
      <c r="L82" s="54"/>
      <c r="M82" s="54"/>
      <c r="N82" s="54"/>
      <c r="O82" s="54"/>
      <c r="P82" s="54"/>
    </row>
    <row r="83" spans="1:16" x14ac:dyDescent="0.5">
      <c r="A83" s="54"/>
      <c r="B83" s="54"/>
      <c r="C83" s="54"/>
      <c r="D83" s="54"/>
      <c r="E83" s="54"/>
      <c r="F83" s="54"/>
      <c r="G83" s="54"/>
      <c r="H83" s="54"/>
      <c r="I83" s="54"/>
      <c r="J83" s="54"/>
      <c r="K83" s="54"/>
      <c r="L83" s="54"/>
      <c r="M83" s="54"/>
      <c r="N83" s="54"/>
      <c r="O83" s="54"/>
      <c r="P83" s="54"/>
    </row>
    <row r="84" spans="1:16" x14ac:dyDescent="0.5">
      <c r="A84" s="54"/>
      <c r="B84" s="54"/>
      <c r="C84" s="54"/>
      <c r="D84" s="54"/>
      <c r="E84" s="54"/>
      <c r="F84" s="54"/>
      <c r="G84" s="54"/>
      <c r="H84" s="54"/>
      <c r="I84" s="54"/>
      <c r="J84" s="54"/>
      <c r="K84" s="54"/>
      <c r="L84" s="54"/>
      <c r="M84" s="54"/>
      <c r="N84" s="54"/>
      <c r="O84" s="54"/>
      <c r="P84" s="54"/>
    </row>
    <row r="85" spans="1:16" x14ac:dyDescent="0.5">
      <c r="A85" s="54"/>
      <c r="B85" s="54"/>
      <c r="C85" s="54"/>
      <c r="D85" s="54"/>
      <c r="E85" s="54"/>
      <c r="F85" s="54"/>
      <c r="G85" s="54"/>
      <c r="H85" s="54"/>
      <c r="I85" s="54"/>
      <c r="J85" s="54"/>
      <c r="K85" s="54"/>
      <c r="L85" s="54"/>
      <c r="M85" s="54"/>
      <c r="N85" s="54"/>
      <c r="O85" s="54"/>
      <c r="P85" s="54"/>
    </row>
    <row r="86" spans="1:16" x14ac:dyDescent="0.5">
      <c r="A86" s="54"/>
      <c r="B86" s="54"/>
      <c r="C86" s="54"/>
      <c r="D86" s="54"/>
      <c r="E86" s="54"/>
      <c r="F86" s="54"/>
      <c r="G86" s="54"/>
      <c r="H86" s="54"/>
      <c r="I86" s="54"/>
      <c r="J86" s="54"/>
      <c r="K86" s="54"/>
      <c r="L86" s="54"/>
      <c r="M86" s="54"/>
      <c r="N86" s="54"/>
      <c r="O86" s="54"/>
      <c r="P86" s="54"/>
    </row>
    <row r="87" spans="1:16" x14ac:dyDescent="0.5">
      <c r="A87" s="54"/>
      <c r="B87" s="54"/>
      <c r="C87" s="54"/>
      <c r="D87" s="54"/>
      <c r="E87" s="54"/>
      <c r="F87" s="54"/>
      <c r="G87" s="54"/>
      <c r="H87" s="54"/>
      <c r="I87" s="54"/>
      <c r="J87" s="54"/>
      <c r="K87" s="54"/>
      <c r="L87" s="54"/>
      <c r="M87" s="54"/>
      <c r="N87" s="54"/>
      <c r="O87" s="54"/>
      <c r="P87" s="54"/>
    </row>
    <row r="88" spans="1:16" x14ac:dyDescent="0.5">
      <c r="A88" s="54"/>
      <c r="B88" s="54"/>
      <c r="C88" s="54"/>
      <c r="D88" s="54"/>
      <c r="E88" s="54"/>
      <c r="F88" s="54"/>
      <c r="G88" s="54"/>
      <c r="H88" s="54"/>
      <c r="I88" s="54"/>
      <c r="J88" s="54"/>
      <c r="K88" s="54"/>
      <c r="L88" s="54"/>
      <c r="M88" s="54"/>
      <c r="N88" s="54"/>
      <c r="O88" s="54"/>
      <c r="P88" s="54"/>
    </row>
    <row r="89" spans="1:16" x14ac:dyDescent="0.5">
      <c r="A89" s="54"/>
      <c r="B89" s="54"/>
      <c r="C89" s="54"/>
      <c r="D89" s="54"/>
      <c r="E89" s="54"/>
      <c r="F89" s="54"/>
      <c r="G89" s="54"/>
      <c r="H89" s="54"/>
      <c r="I89" s="54"/>
      <c r="J89" s="54"/>
      <c r="K89" s="54"/>
      <c r="L89" s="54"/>
      <c r="M89" s="54"/>
      <c r="N89" s="54"/>
      <c r="O89" s="54"/>
      <c r="P89" s="54"/>
    </row>
    <row r="90" spans="1:16" x14ac:dyDescent="0.5">
      <c r="A90" s="54"/>
      <c r="B90" s="54"/>
      <c r="C90" s="54"/>
      <c r="D90" s="54"/>
      <c r="E90" s="54"/>
      <c r="F90" s="54"/>
      <c r="G90" s="54"/>
      <c r="H90" s="54"/>
      <c r="I90" s="54"/>
      <c r="J90" s="54"/>
      <c r="K90" s="54"/>
      <c r="L90" s="54"/>
      <c r="M90" s="54"/>
      <c r="N90" s="54"/>
      <c r="O90" s="54"/>
      <c r="P90" s="54"/>
    </row>
    <row r="91" spans="1:16" x14ac:dyDescent="0.5">
      <c r="A91" s="54"/>
      <c r="B91" s="54"/>
      <c r="C91" s="54"/>
      <c r="D91" s="54"/>
      <c r="E91" s="54"/>
      <c r="F91" s="54"/>
      <c r="G91" s="54"/>
      <c r="H91" s="54"/>
      <c r="I91" s="54"/>
      <c r="J91" s="54"/>
      <c r="K91" s="54"/>
      <c r="L91" s="54"/>
      <c r="M91" s="54"/>
      <c r="N91" s="54"/>
      <c r="O91" s="54"/>
      <c r="P91" s="54"/>
    </row>
    <row r="92" spans="1:16" x14ac:dyDescent="0.5">
      <c r="A92" s="54"/>
      <c r="B92" s="54"/>
      <c r="C92" s="54"/>
      <c r="D92" s="54"/>
      <c r="E92" s="54"/>
      <c r="F92" s="54"/>
      <c r="G92" s="54"/>
      <c r="H92" s="54"/>
      <c r="I92" s="54"/>
      <c r="J92" s="54"/>
      <c r="K92" s="54"/>
      <c r="L92" s="54"/>
      <c r="M92" s="54"/>
      <c r="N92" s="54"/>
      <c r="O92" s="54"/>
      <c r="P92" s="54"/>
    </row>
    <row r="93" spans="1:16" x14ac:dyDescent="0.5">
      <c r="A93" s="54"/>
      <c r="B93" s="54"/>
      <c r="C93" s="54"/>
      <c r="D93" s="54"/>
      <c r="E93" s="54"/>
      <c r="F93" s="54"/>
      <c r="G93" s="54"/>
      <c r="H93" s="54"/>
      <c r="I93" s="54"/>
      <c r="J93" s="54"/>
      <c r="K93" s="54"/>
      <c r="L93" s="54"/>
      <c r="M93" s="54"/>
      <c r="N93" s="54"/>
      <c r="O93" s="54"/>
      <c r="P93" s="54"/>
    </row>
    <row r="94" spans="1:16" x14ac:dyDescent="0.5">
      <c r="A94" s="54"/>
      <c r="B94" s="54"/>
      <c r="C94" s="54"/>
      <c r="D94" s="54"/>
      <c r="E94" s="54"/>
      <c r="F94" s="54"/>
      <c r="G94" s="54"/>
      <c r="H94" s="54"/>
      <c r="I94" s="54"/>
      <c r="J94" s="54"/>
      <c r="K94" s="54"/>
      <c r="L94" s="54"/>
      <c r="M94" s="54"/>
      <c r="N94" s="54"/>
      <c r="O94" s="54"/>
      <c r="P94" s="54"/>
    </row>
    <row r="95" spans="1:16" x14ac:dyDescent="0.5">
      <c r="A95" s="54"/>
      <c r="B95" s="54"/>
      <c r="C95" s="54"/>
      <c r="D95" s="54"/>
      <c r="E95" s="54"/>
      <c r="F95" s="54"/>
      <c r="G95" s="54"/>
      <c r="H95" s="54"/>
      <c r="I95" s="54"/>
      <c r="J95" s="54"/>
      <c r="K95" s="54"/>
      <c r="L95" s="54"/>
      <c r="M95" s="54"/>
      <c r="N95" s="54"/>
      <c r="O95" s="54"/>
      <c r="P95" s="54"/>
    </row>
    <row r="96" spans="1:16" x14ac:dyDescent="0.5">
      <c r="A96" s="54"/>
      <c r="B96" s="54"/>
      <c r="C96" s="54"/>
      <c r="D96" s="54"/>
      <c r="E96" s="54"/>
      <c r="F96" s="54"/>
      <c r="G96" s="54"/>
      <c r="H96" s="54"/>
      <c r="I96" s="54"/>
      <c r="J96" s="54"/>
      <c r="K96" s="54"/>
      <c r="L96" s="54"/>
      <c r="M96" s="54"/>
      <c r="N96" s="54"/>
      <c r="O96" s="54"/>
      <c r="P96" s="54"/>
    </row>
    <row r="97" spans="1:16" x14ac:dyDescent="0.5">
      <c r="A97" s="54"/>
      <c r="B97" s="54"/>
      <c r="C97" s="54"/>
      <c r="D97" s="54"/>
      <c r="E97" s="54"/>
      <c r="F97" s="54"/>
      <c r="G97" s="54"/>
      <c r="H97" s="54"/>
      <c r="I97" s="54"/>
      <c r="J97" s="54"/>
      <c r="K97" s="54"/>
      <c r="L97" s="54"/>
      <c r="M97" s="54"/>
      <c r="N97" s="54"/>
      <c r="O97" s="54"/>
      <c r="P97" s="54"/>
    </row>
    <row r="98" spans="1:16" x14ac:dyDescent="0.5">
      <c r="A98" s="54"/>
      <c r="B98" s="54"/>
      <c r="C98" s="54"/>
      <c r="D98" s="54"/>
      <c r="E98" s="54"/>
      <c r="F98" s="54"/>
      <c r="G98" s="54"/>
      <c r="H98" s="54"/>
      <c r="I98" s="54"/>
      <c r="J98" s="54"/>
      <c r="K98" s="54"/>
      <c r="L98" s="54"/>
      <c r="M98" s="54"/>
      <c r="N98" s="54"/>
      <c r="O98" s="54"/>
      <c r="P98" s="54"/>
    </row>
    <row r="99" spans="1:16" x14ac:dyDescent="0.5">
      <c r="A99" s="54"/>
      <c r="B99" s="54"/>
      <c r="C99" s="54"/>
      <c r="D99" s="54"/>
      <c r="E99" s="54"/>
      <c r="F99" s="54"/>
      <c r="G99" s="54"/>
      <c r="H99" s="54"/>
      <c r="I99" s="54"/>
      <c r="J99" s="54"/>
      <c r="K99" s="54"/>
      <c r="L99" s="54"/>
      <c r="M99" s="54"/>
      <c r="N99" s="54"/>
      <c r="O99" s="54"/>
      <c r="P99" s="54"/>
    </row>
  </sheetData>
  <phoneticPr fontId="2" type="noConversion"/>
  <pageMargins left="0.25" right="0.25" top="0.75" bottom="0.75" header="0.3" footer="0.3"/>
  <pageSetup paperSize="5" scale="66" orientation="landscape" r:id="rId1"/>
  <headerFooter alignWithMargins="0"/>
  <rowBreaks count="1" manualBreakCount="1">
    <brk id="42" max="15"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685F7-EFC9-471A-803D-EAA59046FE8A}">
  <sheetPr codeName="Sheet4"/>
  <dimension ref="A1:H41"/>
  <sheetViews>
    <sheetView zoomScaleNormal="100" workbookViewId="0">
      <selection activeCell="C33" sqref="C33"/>
    </sheetView>
  </sheetViews>
  <sheetFormatPr defaultColWidth="9.15234375" defaultRowHeight="15.9" x14ac:dyDescent="0.45"/>
  <cols>
    <col min="1" max="1" width="41.84375" style="58" customWidth="1"/>
    <col min="2" max="3" width="24.3046875" style="58" customWidth="1"/>
    <col min="4" max="4" width="17" style="58" customWidth="1"/>
    <col min="5" max="5" width="14.3046875" style="58" customWidth="1"/>
    <col min="6" max="16384" width="9.15234375" style="58"/>
  </cols>
  <sheetData>
    <row r="1" spans="1:8" ht="18" thickBot="1" x14ac:dyDescent="0.5">
      <c r="A1" s="128" t="s">
        <v>35</v>
      </c>
    </row>
    <row r="2" spans="1:8" ht="16.5" customHeight="1" thickBot="1" x14ac:dyDescent="0.5">
      <c r="A2" s="59">
        <f>CashFlow!B1</f>
        <v>0</v>
      </c>
      <c r="B2" s="60"/>
      <c r="C2" s="60"/>
      <c r="D2" s="60"/>
      <c r="E2" s="163"/>
      <c r="F2" s="60"/>
      <c r="G2" s="61"/>
      <c r="H2" s="1"/>
    </row>
    <row r="3" spans="1:8" ht="16.75" thickBot="1" x14ac:dyDescent="0.5">
      <c r="A3" s="62" t="s">
        <v>21</v>
      </c>
      <c r="B3" s="63" t="s">
        <v>22</v>
      </c>
      <c r="C3" s="64"/>
      <c r="D3" s="64">
        <v>2020</v>
      </c>
      <c r="E3" s="64"/>
      <c r="F3" s="171" t="s">
        <v>23</v>
      </c>
      <c r="G3" s="172"/>
      <c r="H3" s="1"/>
    </row>
    <row r="4" spans="1:8" ht="16.5" customHeight="1" thickBot="1" x14ac:dyDescent="0.5">
      <c r="A4" s="77" t="s">
        <v>24</v>
      </c>
      <c r="B4" s="78" t="s">
        <v>25</v>
      </c>
      <c r="C4" s="79"/>
      <c r="D4" s="194">
        <f>B22-B28</f>
        <v>0</v>
      </c>
      <c r="E4" s="165" t="e">
        <f>(B22-B28)/CashFlow!P51</f>
        <v>#DIV/0!</v>
      </c>
      <c r="F4" s="213" t="s">
        <v>26</v>
      </c>
      <c r="G4" s="202"/>
      <c r="H4" s="1"/>
    </row>
    <row r="5" spans="1:8" ht="16.75" thickBot="1" x14ac:dyDescent="0.5">
      <c r="A5" s="80" t="s">
        <v>27</v>
      </c>
      <c r="B5" s="78" t="s">
        <v>28</v>
      </c>
      <c r="C5" s="79"/>
      <c r="D5" s="191">
        <f>CashFlow!P51</f>
        <v>0</v>
      </c>
      <c r="E5" s="166"/>
      <c r="F5" s="203"/>
      <c r="G5" s="204"/>
      <c r="H5" s="1"/>
    </row>
    <row r="6" spans="1:8" ht="16.5" customHeight="1" thickBot="1" x14ac:dyDescent="0.5">
      <c r="A6" s="169" t="s">
        <v>29</v>
      </c>
      <c r="B6" s="75" t="s">
        <v>30</v>
      </c>
      <c r="C6" s="76"/>
      <c r="D6" s="195">
        <f>(SUM(CashFlow!P7:P15)-CashFlow!P51+CashFlow!P18-CashFlow!P54)</f>
        <v>0</v>
      </c>
      <c r="E6" s="201" t="e">
        <f>((SUM(CashFlow!P7:P15)-CashFlow!P51+CashFlow!P18-CashFlow!P54)/(CashFlow!P53+CashFlow!P48))</f>
        <v>#DIV/0!</v>
      </c>
      <c r="F6" s="212" t="s">
        <v>31</v>
      </c>
      <c r="G6" s="208"/>
      <c r="H6" s="1"/>
    </row>
    <row r="7" spans="1:8" ht="16.5" customHeight="1" thickBot="1" x14ac:dyDescent="0.5">
      <c r="A7" s="170"/>
      <c r="B7" s="75" t="s">
        <v>32</v>
      </c>
      <c r="C7" s="76"/>
      <c r="D7" s="192">
        <f>CashFlow!P48+CashFlow!P53</f>
        <v>0</v>
      </c>
      <c r="E7" s="189"/>
      <c r="F7" s="209"/>
      <c r="G7" s="210"/>
      <c r="H7" s="1"/>
    </row>
    <row r="8" spans="1:8" ht="15.75" customHeight="1" thickBot="1" x14ac:dyDescent="0.5">
      <c r="A8" s="70"/>
      <c r="B8" s="71" t="s">
        <v>149</v>
      </c>
      <c r="C8" s="72"/>
      <c r="D8" s="190"/>
      <c r="E8" s="190"/>
      <c r="F8" s="173"/>
      <c r="G8" s="174"/>
    </row>
    <row r="9" spans="1:8" ht="16.5" customHeight="1" thickBot="1" x14ac:dyDescent="0.5">
      <c r="A9" s="65" t="s">
        <v>136</v>
      </c>
      <c r="B9" s="66" t="s">
        <v>138</v>
      </c>
      <c r="C9" s="67"/>
      <c r="D9" s="196">
        <f>IncomeStatement!B15</f>
        <v>0</v>
      </c>
      <c r="E9" s="200" t="e">
        <f>D9/D10</f>
        <v>#DIV/0!</v>
      </c>
      <c r="F9" s="211" t="s">
        <v>150</v>
      </c>
      <c r="G9" s="205"/>
      <c r="H9" s="1"/>
    </row>
    <row r="10" spans="1:8" ht="16.75" thickBot="1" x14ac:dyDescent="0.5">
      <c r="A10" s="68" t="s">
        <v>137</v>
      </c>
      <c r="B10" s="66" t="s">
        <v>139</v>
      </c>
      <c r="C10" s="69"/>
      <c r="D10" s="193">
        <f>B39</f>
        <v>0</v>
      </c>
      <c r="E10" s="164"/>
      <c r="F10" s="206"/>
      <c r="G10" s="207"/>
      <c r="H10" s="1"/>
    </row>
    <row r="11" spans="1:8" ht="17.25" customHeight="1" thickBot="1" x14ac:dyDescent="0.5">
      <c r="A11" s="214" t="s">
        <v>153</v>
      </c>
      <c r="B11" s="75" t="s">
        <v>154</v>
      </c>
      <c r="C11" s="215"/>
      <c r="D11" s="216">
        <f>IncomeStatement!B50+IncomeStatement!B44+IncomeStatement!B36</f>
        <v>0</v>
      </c>
      <c r="E11" s="217" t="e">
        <f>D11/D12</f>
        <v>#DIV/0!</v>
      </c>
      <c r="F11" s="218" t="s">
        <v>155</v>
      </c>
      <c r="G11" s="219"/>
      <c r="H11" s="1"/>
    </row>
    <row r="12" spans="1:8" ht="16.75" thickBot="1" x14ac:dyDescent="0.5">
      <c r="A12" s="220" t="s">
        <v>156</v>
      </c>
      <c r="B12" s="75" t="s">
        <v>10</v>
      </c>
      <c r="C12" s="76"/>
      <c r="D12" s="221">
        <f>IncomeStatement!B15</f>
        <v>0</v>
      </c>
      <c r="E12" s="222"/>
      <c r="F12" s="223"/>
      <c r="G12" s="224"/>
      <c r="H12" s="1"/>
    </row>
    <row r="15" spans="1:8" s="124" customFormat="1" ht="18.45" x14ac:dyDescent="0.5">
      <c r="A15" s="123" t="s">
        <v>102</v>
      </c>
    </row>
    <row r="16" spans="1:8" s="124" customFormat="1" ht="16.3" x14ac:dyDescent="0.5">
      <c r="A16" s="125" t="s">
        <v>20</v>
      </c>
      <c r="B16" s="126" t="s">
        <v>159</v>
      </c>
      <c r="C16" s="126" t="s">
        <v>121</v>
      </c>
      <c r="D16" s="126" t="s">
        <v>160</v>
      </c>
    </row>
    <row r="17" spans="1:4" s="124" customFormat="1" ht="16.3" x14ac:dyDescent="0.5">
      <c r="A17" s="124" t="s">
        <v>105</v>
      </c>
      <c r="B17" s="73">
        <v>0</v>
      </c>
      <c r="C17" s="73">
        <v>0</v>
      </c>
    </row>
    <row r="18" spans="1:4" s="124" customFormat="1" ht="16.3" x14ac:dyDescent="0.5">
      <c r="A18" s="124" t="s">
        <v>120</v>
      </c>
      <c r="B18" s="73">
        <v>0</v>
      </c>
      <c r="C18" s="73">
        <v>0</v>
      </c>
      <c r="D18" s="228">
        <f>C18-B18</f>
        <v>0</v>
      </c>
    </row>
    <row r="19" spans="1:4" s="124" customFormat="1" ht="16.3" x14ac:dyDescent="0.5">
      <c r="A19" s="124" t="s">
        <v>103</v>
      </c>
      <c r="B19" s="73">
        <v>0</v>
      </c>
      <c r="C19" s="73">
        <v>0</v>
      </c>
      <c r="D19" s="228">
        <f t="shared" ref="D19:D21" si="0">C19-B19</f>
        <v>0</v>
      </c>
    </row>
    <row r="20" spans="1:4" s="124" customFormat="1" ht="16.3" x14ac:dyDescent="0.5">
      <c r="A20" s="124" t="s">
        <v>135</v>
      </c>
      <c r="B20" s="73">
        <v>0</v>
      </c>
      <c r="C20" s="73">
        <v>0</v>
      </c>
      <c r="D20" s="228">
        <f t="shared" si="0"/>
        <v>0</v>
      </c>
    </row>
    <row r="21" spans="1:4" s="124" customFormat="1" ht="16.3" x14ac:dyDescent="0.5">
      <c r="A21" s="124" t="s">
        <v>104</v>
      </c>
      <c r="B21" s="73">
        <v>0</v>
      </c>
      <c r="C21" s="73">
        <v>0</v>
      </c>
      <c r="D21" s="228">
        <f t="shared" si="0"/>
        <v>0</v>
      </c>
    </row>
    <row r="22" spans="1:4" s="124" customFormat="1" ht="16.3" x14ac:dyDescent="0.5">
      <c r="A22" s="125" t="s">
        <v>110</v>
      </c>
      <c r="B22" s="127">
        <f>SUM(B17:B21)</f>
        <v>0</v>
      </c>
      <c r="C22" s="127">
        <f>SUM(C17:C21)</f>
        <v>0</v>
      </c>
    </row>
    <row r="23" spans="1:4" s="124" customFormat="1" ht="16.3" x14ac:dyDescent="0.5"/>
    <row r="24" spans="1:4" s="124" customFormat="1" ht="16.3" x14ac:dyDescent="0.5">
      <c r="A24" s="125" t="s">
        <v>106</v>
      </c>
      <c r="B24" s="126" t="s">
        <v>159</v>
      </c>
      <c r="C24" s="126" t="s">
        <v>121</v>
      </c>
    </row>
    <row r="25" spans="1:4" s="124" customFormat="1" ht="16.3" x14ac:dyDescent="0.5">
      <c r="A25" s="124" t="s">
        <v>107</v>
      </c>
      <c r="B25" s="73">
        <v>0</v>
      </c>
      <c r="C25" s="73">
        <v>0</v>
      </c>
    </row>
    <row r="26" spans="1:4" s="124" customFormat="1" ht="16.3" x14ac:dyDescent="0.5">
      <c r="A26" s="124" t="s">
        <v>108</v>
      </c>
      <c r="B26" s="73">
        <v>0</v>
      </c>
      <c r="C26" s="73">
        <v>0</v>
      </c>
    </row>
    <row r="27" spans="1:4" s="124" customFormat="1" ht="16.3" x14ac:dyDescent="0.5">
      <c r="A27" s="124" t="s">
        <v>109</v>
      </c>
      <c r="B27" s="73">
        <v>0</v>
      </c>
      <c r="C27" s="73">
        <v>0</v>
      </c>
      <c r="D27" s="228">
        <f>C27-B27</f>
        <v>0</v>
      </c>
    </row>
    <row r="28" spans="1:4" s="124" customFormat="1" ht="16.3" x14ac:dyDescent="0.5">
      <c r="A28" s="125" t="s">
        <v>111</v>
      </c>
      <c r="B28" s="127">
        <f>SUM(B25:B27)</f>
        <v>0</v>
      </c>
      <c r="C28" s="127">
        <f>SUM(C25:C27)</f>
        <v>0</v>
      </c>
    </row>
    <row r="30" spans="1:4" ht="18.45" x14ac:dyDescent="0.5">
      <c r="A30" s="123" t="s">
        <v>140</v>
      </c>
      <c r="B30" s="124"/>
    </row>
    <row r="31" spans="1:4" ht="16.3" x14ac:dyDescent="0.5">
      <c r="A31" s="125" t="s">
        <v>152</v>
      </c>
      <c r="B31" s="126" t="s">
        <v>151</v>
      </c>
    </row>
    <row r="32" spans="1:4" ht="16.3" x14ac:dyDescent="0.5">
      <c r="A32" s="124" t="s">
        <v>142</v>
      </c>
      <c r="B32" s="73">
        <f>B22</f>
        <v>0</v>
      </c>
    </row>
    <row r="33" spans="1:2" ht="16.3" x14ac:dyDescent="0.5">
      <c r="A33" s="124" t="s">
        <v>143</v>
      </c>
      <c r="B33" s="73">
        <v>0</v>
      </c>
    </row>
    <row r="34" spans="1:2" ht="16.3" x14ac:dyDescent="0.5">
      <c r="A34" s="124" t="s">
        <v>144</v>
      </c>
      <c r="B34" s="73">
        <v>0</v>
      </c>
    </row>
    <row r="35" spans="1:2" ht="16.3" x14ac:dyDescent="0.5">
      <c r="A35" s="124" t="s">
        <v>145</v>
      </c>
      <c r="B35" s="73">
        <v>0</v>
      </c>
    </row>
    <row r="36" spans="1:2" ht="16.3" x14ac:dyDescent="0.5">
      <c r="A36" s="124" t="s">
        <v>146</v>
      </c>
      <c r="B36" s="73">
        <v>0</v>
      </c>
    </row>
    <row r="37" spans="1:2" ht="16.3" x14ac:dyDescent="0.5">
      <c r="A37" s="124" t="s">
        <v>147</v>
      </c>
      <c r="B37" s="73">
        <v>0</v>
      </c>
    </row>
    <row r="38" spans="1:2" ht="16.3" x14ac:dyDescent="0.5">
      <c r="A38" s="124" t="s">
        <v>148</v>
      </c>
      <c r="B38" s="73">
        <v>0</v>
      </c>
    </row>
    <row r="39" spans="1:2" ht="16.3" x14ac:dyDescent="0.5">
      <c r="A39" s="125" t="s">
        <v>141</v>
      </c>
      <c r="B39" s="127">
        <f>SUM(B32:B38)</f>
        <v>0</v>
      </c>
    </row>
    <row r="41" spans="1:2" ht="16.3" x14ac:dyDescent="0.5">
      <c r="A41" s="11" t="s">
        <v>163</v>
      </c>
    </row>
  </sheetData>
  <pageMargins left="0.7" right="0.7" top="0.75" bottom="0.75" header="0.3" footer="0.3"/>
  <pageSetup scale="73"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2FE2B-9804-4EE1-A529-F7F2FCBE4AC0}">
  <sheetPr codeName="Sheet3"/>
  <dimension ref="A1:D52"/>
  <sheetViews>
    <sheetView zoomScaleNormal="100" workbookViewId="0">
      <selection activeCell="A52" sqref="A52"/>
    </sheetView>
  </sheetViews>
  <sheetFormatPr defaultColWidth="36" defaultRowHeight="15" x14ac:dyDescent="0.35"/>
  <cols>
    <col min="1" max="1" width="54" style="119" customWidth="1"/>
    <col min="2" max="2" width="29.3828125" style="120" customWidth="1"/>
    <col min="3" max="16384" width="36" style="120"/>
  </cols>
  <sheetData>
    <row r="1" spans="1:3" s="58" customFormat="1" ht="16.75" thickBot="1" x14ac:dyDescent="0.5">
      <c r="A1" s="3" t="s">
        <v>33</v>
      </c>
      <c r="B1" s="2">
        <f>CashFlow!B1</f>
        <v>0</v>
      </c>
    </row>
    <row r="2" spans="1:3" s="58" customFormat="1" ht="18" thickBot="1" x14ac:dyDescent="0.5">
      <c r="A2" s="130" t="s">
        <v>41</v>
      </c>
      <c r="B2" s="6">
        <f>CashFlow!A4</f>
        <v>2020</v>
      </c>
    </row>
    <row r="3" spans="1:3" s="58" customFormat="1" ht="16.75" thickBot="1" x14ac:dyDescent="0.5">
      <c r="A3" s="96" t="s">
        <v>9</v>
      </c>
      <c r="B3" s="97" t="s">
        <v>34</v>
      </c>
    </row>
    <row r="4" spans="1:3" s="58" customFormat="1" ht="16.3" x14ac:dyDescent="0.45">
      <c r="A4" s="98" t="str">
        <f>CashFlow!A7</f>
        <v>Livestock Sales</v>
      </c>
      <c r="B4" s="99">
        <f>CashFlow!P7</f>
        <v>0</v>
      </c>
      <c r="C4" s="100"/>
    </row>
    <row r="5" spans="1:3" s="58" customFormat="1" ht="16.3" x14ac:dyDescent="0.45">
      <c r="A5" s="101">
        <f>CashFlow!A8</f>
        <v>0</v>
      </c>
      <c r="B5" s="102">
        <f>CashFlow!P8</f>
        <v>0</v>
      </c>
      <c r="C5" s="100"/>
    </row>
    <row r="6" spans="1:3" s="58" customFormat="1" ht="16.3" x14ac:dyDescent="0.45">
      <c r="A6" s="101">
        <f>CashFlow!A9</f>
        <v>0</v>
      </c>
      <c r="B6" s="102">
        <f>CashFlow!P9</f>
        <v>0</v>
      </c>
      <c r="C6" s="100"/>
    </row>
    <row r="7" spans="1:3" s="58" customFormat="1" ht="16.3" x14ac:dyDescent="0.45">
      <c r="A7" s="101" t="str">
        <f>CashFlow!A10</f>
        <v>Crop Sales</v>
      </c>
      <c r="B7" s="102">
        <f>CashFlow!P10</f>
        <v>0</v>
      </c>
      <c r="C7" s="100"/>
    </row>
    <row r="8" spans="1:3" s="58" customFormat="1" ht="16.3" x14ac:dyDescent="0.45">
      <c r="A8" s="101">
        <f>CashFlow!A11</f>
        <v>0</v>
      </c>
      <c r="B8" s="102">
        <f>CashFlow!P11</f>
        <v>0</v>
      </c>
      <c r="C8" s="100"/>
    </row>
    <row r="9" spans="1:3" s="58" customFormat="1" ht="16.3" x14ac:dyDescent="0.45">
      <c r="A9" s="101">
        <f>CashFlow!A12</f>
        <v>0</v>
      </c>
      <c r="B9" s="102">
        <f>CashFlow!P12</f>
        <v>0</v>
      </c>
      <c r="C9" s="100"/>
    </row>
    <row r="10" spans="1:3" s="58" customFormat="1" ht="16.3" x14ac:dyDescent="0.45">
      <c r="A10" s="101" t="str">
        <f>CashFlow!A13</f>
        <v>Program payments</v>
      </c>
      <c r="B10" s="102">
        <f>CashFlow!P13</f>
        <v>0</v>
      </c>
      <c r="C10" s="100"/>
    </row>
    <row r="11" spans="1:3" s="58" customFormat="1" ht="16.3" x14ac:dyDescent="0.45">
      <c r="A11" s="101" t="str">
        <f>CashFlow!A14</f>
        <v>Custom work</v>
      </c>
      <c r="B11" s="102">
        <f>CashFlow!P14</f>
        <v>0</v>
      </c>
      <c r="C11" s="100"/>
    </row>
    <row r="12" spans="1:3" s="58" customFormat="1" ht="16.3" x14ac:dyDescent="0.45">
      <c r="A12" s="101" t="str">
        <f>CashFlow!A15</f>
        <v>Rebates and grants</v>
      </c>
      <c r="B12" s="102">
        <f>CashFlow!P15</f>
        <v>0</v>
      </c>
    </row>
    <row r="13" spans="1:3" s="58" customFormat="1" ht="16.3" x14ac:dyDescent="0.45">
      <c r="A13" s="101" t="s">
        <v>99</v>
      </c>
      <c r="B13" s="111">
        <f>Ratios!D18</f>
        <v>0</v>
      </c>
    </row>
    <row r="14" spans="1:3" s="58" customFormat="1" ht="16.75" thickBot="1" x14ac:dyDescent="0.5">
      <c r="A14" s="103" t="s">
        <v>100</v>
      </c>
      <c r="B14" s="111">
        <f>SUM(Ratios!D19:D21)</f>
        <v>0</v>
      </c>
    </row>
    <row r="15" spans="1:3" s="58" customFormat="1" ht="16.75" thickBot="1" x14ac:dyDescent="0.5">
      <c r="A15" s="104" t="s">
        <v>10</v>
      </c>
      <c r="B15" s="105">
        <f>SUM(B4:B12)</f>
        <v>0</v>
      </c>
    </row>
    <row r="16" spans="1:3" s="58" customFormat="1" ht="16.75" thickBot="1" x14ac:dyDescent="0.5">
      <c r="A16" s="106"/>
      <c r="B16" s="107"/>
    </row>
    <row r="17" spans="1:2" s="58" customFormat="1" ht="16.3" x14ac:dyDescent="0.45">
      <c r="A17" s="108" t="s">
        <v>11</v>
      </c>
      <c r="B17" s="197"/>
    </row>
    <row r="18" spans="1:2" s="58" customFormat="1" ht="16.3" x14ac:dyDescent="0.45">
      <c r="A18" s="101" t="str">
        <f>CashFlow!A23</f>
        <v>Livestock - purchases</v>
      </c>
      <c r="B18" s="102">
        <f>CashFlow!P23</f>
        <v>0</v>
      </c>
    </row>
    <row r="19" spans="1:2" s="58" customFormat="1" ht="16.3" x14ac:dyDescent="0.45">
      <c r="A19" s="101" t="str">
        <f>CashFlow!A24</f>
        <v>Livestock - purchased feed</v>
      </c>
      <c r="B19" s="102">
        <f>CashFlow!P24</f>
        <v>0</v>
      </c>
    </row>
    <row r="20" spans="1:2" s="58" customFormat="1" ht="16.3" x14ac:dyDescent="0.45">
      <c r="A20" s="101" t="str">
        <f>CashFlow!A25</f>
        <v>Vet &amp; medicine</v>
      </c>
      <c r="B20" s="102">
        <f>CashFlow!P25</f>
        <v>0</v>
      </c>
    </row>
    <row r="21" spans="1:2" s="58" customFormat="1" ht="16.3" x14ac:dyDescent="0.45">
      <c r="A21" s="101" t="str">
        <f>CashFlow!A26</f>
        <v>Seed</v>
      </c>
      <c r="B21" s="102">
        <f>CashFlow!P26</f>
        <v>0</v>
      </c>
    </row>
    <row r="22" spans="1:2" s="58" customFormat="1" ht="16.3" x14ac:dyDescent="0.45">
      <c r="A22" s="101" t="str">
        <f>CashFlow!A27</f>
        <v>Fertilizer &amp; lime</v>
      </c>
      <c r="B22" s="102">
        <f>CashFlow!P27</f>
        <v>0</v>
      </c>
    </row>
    <row r="23" spans="1:2" s="58" customFormat="1" ht="16.3" x14ac:dyDescent="0.45">
      <c r="A23" s="101" t="str">
        <f>CashFlow!A28</f>
        <v>Herbicides/pesticides</v>
      </c>
      <c r="B23" s="102">
        <f>CashFlow!P28</f>
        <v>0</v>
      </c>
    </row>
    <row r="24" spans="1:2" s="58" customFormat="1" ht="16.3" x14ac:dyDescent="0.45">
      <c r="A24" s="101" t="str">
        <f>CashFlow!A29</f>
        <v>Production insurance</v>
      </c>
      <c r="B24" s="102">
        <f>CashFlow!P29</f>
        <v>0</v>
      </c>
    </row>
    <row r="25" spans="1:2" s="58" customFormat="1" ht="16.3" x14ac:dyDescent="0.45">
      <c r="A25" s="101" t="str">
        <f>CashFlow!A30</f>
        <v>Other Livestock Expenses</v>
      </c>
      <c r="B25" s="102">
        <f>CashFlow!P30</f>
        <v>0</v>
      </c>
    </row>
    <row r="26" spans="1:2" s="58" customFormat="1" ht="16.3" x14ac:dyDescent="0.45">
      <c r="A26" s="101" t="str">
        <f>CashFlow!A31</f>
        <v>Marketing</v>
      </c>
      <c r="B26" s="102">
        <f>CashFlow!P31</f>
        <v>0</v>
      </c>
    </row>
    <row r="27" spans="1:2" s="58" customFormat="1" ht="16.3" x14ac:dyDescent="0.45">
      <c r="A27" s="101" t="str">
        <f>CashFlow!A32</f>
        <v>Custom work - shearing</v>
      </c>
      <c r="B27" s="102">
        <f>CashFlow!P32</f>
        <v>0</v>
      </c>
    </row>
    <row r="28" spans="1:2" s="58" customFormat="1" ht="16.3" x14ac:dyDescent="0.45">
      <c r="A28" s="101" t="str">
        <f>CashFlow!A33</f>
        <v>Hired labour</v>
      </c>
      <c r="B28" s="102">
        <f>CashFlow!P33</f>
        <v>0</v>
      </c>
    </row>
    <row r="29" spans="1:2" s="58" customFormat="1" ht="16.3" x14ac:dyDescent="0.45">
      <c r="A29" s="101" t="str">
        <f>CashFlow!A34</f>
        <v>Fuel, oil (equipment)</v>
      </c>
      <c r="B29" s="102">
        <f>CashFlow!P34</f>
        <v>0</v>
      </c>
    </row>
    <row r="30" spans="1:2" s="58" customFormat="1" ht="16.3" x14ac:dyDescent="0.45">
      <c r="A30" s="101" t="str">
        <f>CashFlow!A35</f>
        <v>Repairs (equipment)</v>
      </c>
      <c r="B30" s="102">
        <f>CashFlow!P35</f>
        <v>0</v>
      </c>
    </row>
    <row r="31" spans="1:2" s="58" customFormat="1" ht="16.3" x14ac:dyDescent="0.45">
      <c r="A31" s="101" t="str">
        <f>CashFlow!A36</f>
        <v>Vehicle expenses</v>
      </c>
      <c r="B31" s="102">
        <f>CashFlow!P36</f>
        <v>0</v>
      </c>
    </row>
    <row r="32" spans="1:2" s="58" customFormat="1" ht="16.3" x14ac:dyDescent="0.45">
      <c r="A32" s="101" t="str">
        <f>CashFlow!A37</f>
        <v>Buildings, fence repairs</v>
      </c>
      <c r="B32" s="102">
        <f>CashFlow!P37</f>
        <v>0</v>
      </c>
    </row>
    <row r="33" spans="1:2" s="58" customFormat="1" ht="16.3" x14ac:dyDescent="0.45">
      <c r="A33" s="101" t="str">
        <f>CashFlow!A38</f>
        <v>Electricity/telephone</v>
      </c>
      <c r="B33" s="102">
        <f>CashFlow!P38</f>
        <v>0</v>
      </c>
    </row>
    <row r="34" spans="1:2" s="58" customFormat="1" ht="16.3" x14ac:dyDescent="0.45">
      <c r="A34" s="101" t="str">
        <f>CashFlow!A39</f>
        <v>Accounting/office expense</v>
      </c>
      <c r="B34" s="102">
        <f>CashFlow!P39</f>
        <v>0</v>
      </c>
    </row>
    <row r="35" spans="1:2" s="58" customFormat="1" ht="16.3" x14ac:dyDescent="0.45">
      <c r="A35" s="101" t="str">
        <f>CashFlow!A40</f>
        <v>Other operating expenses</v>
      </c>
      <c r="B35" s="102">
        <f>CashFlow!P40</f>
        <v>0</v>
      </c>
    </row>
    <row r="36" spans="1:2" s="58" customFormat="1" ht="16.3" x14ac:dyDescent="0.45">
      <c r="A36" s="101" t="str">
        <f>CashFlow!A41</f>
        <v>Interest - operating</v>
      </c>
      <c r="B36" s="102">
        <f>CashFlow!P41</f>
        <v>0</v>
      </c>
    </row>
    <row r="37" spans="1:2" s="58" customFormat="1" ht="16.75" thickBot="1" x14ac:dyDescent="0.5">
      <c r="A37" s="109" t="s">
        <v>101</v>
      </c>
      <c r="B37" s="198">
        <f>Ratios!D27</f>
        <v>0</v>
      </c>
    </row>
    <row r="38" spans="1:2" s="58" customFormat="1" ht="17.149999999999999" thickTop="1" thickBot="1" x14ac:dyDescent="0.5">
      <c r="A38" s="104" t="s">
        <v>13</v>
      </c>
      <c r="B38" s="118">
        <f>SUM(B18:B36)</f>
        <v>0</v>
      </c>
    </row>
    <row r="39" spans="1:2" s="58" customFormat="1" ht="16.75" thickBot="1" x14ac:dyDescent="0.5">
      <c r="A39" s="3" t="s">
        <v>14</v>
      </c>
      <c r="B39" s="110"/>
    </row>
    <row r="40" spans="1:2" s="58" customFormat="1" ht="16.3" x14ac:dyDescent="0.45">
      <c r="A40" s="98" t="str">
        <f>CashFlow!A44</f>
        <v>Property taxes</v>
      </c>
      <c r="B40" s="99">
        <f>CashFlow!P44</f>
        <v>0</v>
      </c>
    </row>
    <row r="41" spans="1:2" s="58" customFormat="1" ht="16.3" x14ac:dyDescent="0.45">
      <c r="A41" s="101" t="str">
        <f>CashFlow!A45</f>
        <v>Land/building rent/leases</v>
      </c>
      <c r="B41" s="102">
        <f>CashFlow!P45</f>
        <v>0</v>
      </c>
    </row>
    <row r="42" spans="1:2" s="58" customFormat="1" ht="16.3" x14ac:dyDescent="0.45">
      <c r="A42" s="101" t="str">
        <f>CashFlow!A46</f>
        <v>Equipment Lease</v>
      </c>
      <c r="B42" s="102">
        <f>CashFlow!P46</f>
        <v>0</v>
      </c>
    </row>
    <row r="43" spans="1:2" s="58" customFormat="1" ht="16.3" x14ac:dyDescent="0.45">
      <c r="A43" s="101" t="str">
        <f>CashFlow!A47</f>
        <v>Insurance premiums</v>
      </c>
      <c r="B43" s="102">
        <f>CashFlow!P47</f>
        <v>0</v>
      </c>
    </row>
    <row r="44" spans="1:2" s="58" customFormat="1" ht="16.3" x14ac:dyDescent="0.45">
      <c r="A44" s="101" t="str">
        <f>CashFlow!A48</f>
        <v>Term loan interest</v>
      </c>
      <c r="B44" s="102">
        <f>CashFlow!P48</f>
        <v>0</v>
      </c>
    </row>
    <row r="45" spans="1:2" s="58" customFormat="1" ht="16.3" x14ac:dyDescent="0.45">
      <c r="A45" s="101" t="s">
        <v>39</v>
      </c>
      <c r="B45" s="73">
        <v>0</v>
      </c>
    </row>
    <row r="46" spans="1:2" s="58" customFormat="1" ht="16.75" thickBot="1" x14ac:dyDescent="0.5">
      <c r="A46" s="103" t="str">
        <f>CashFlow!A49</f>
        <v>Other fixed costs</v>
      </c>
      <c r="B46" s="199">
        <f>CashFlow!P49</f>
        <v>0</v>
      </c>
    </row>
    <row r="47" spans="1:2" s="58" customFormat="1" ht="16.75" thickBot="1" x14ac:dyDescent="0.5">
      <c r="A47" s="112" t="s">
        <v>17</v>
      </c>
      <c r="B47" s="113">
        <f>SUM(B40:B46)</f>
        <v>0</v>
      </c>
    </row>
    <row r="48" spans="1:2" s="58" customFormat="1" ht="16.75" thickBot="1" x14ac:dyDescent="0.5">
      <c r="A48" s="114" t="s">
        <v>18</v>
      </c>
      <c r="B48" s="115">
        <f>SUM(B47,B38)</f>
        <v>0</v>
      </c>
    </row>
    <row r="49" spans="1:4" s="58" customFormat="1" ht="16.75" thickBot="1" x14ac:dyDescent="0.5">
      <c r="A49" s="116"/>
      <c r="B49" s="110"/>
      <c r="D49" s="74"/>
    </row>
    <row r="50" spans="1:4" s="58" customFormat="1" ht="16.75" thickBot="1" x14ac:dyDescent="0.5">
      <c r="A50" s="117" t="s">
        <v>19</v>
      </c>
      <c r="B50" s="118">
        <f>B15-B48</f>
        <v>0</v>
      </c>
    </row>
    <row r="52" spans="1:4" ht="16.3" x14ac:dyDescent="0.5">
      <c r="A52" s="11" t="s">
        <v>163</v>
      </c>
    </row>
  </sheetData>
  <pageMargins left="0.7" right="0.7" top="0.75" bottom="0.75" header="0.3" footer="0.3"/>
  <pageSetup scale="83" orientation="portrait" r:id="rId1"/>
  <rowBreaks count="1" manualBreakCount="1">
    <brk id="5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D6ABA-C985-4D22-91E1-2ED34E35F109}">
  <sheetPr codeName="Sheet5"/>
  <dimension ref="A1:AI228"/>
  <sheetViews>
    <sheetView topLeftCell="M1" zoomScaleNormal="100" workbookViewId="0">
      <selection activeCell="M25" sqref="M25"/>
    </sheetView>
  </sheetViews>
  <sheetFormatPr defaultRowHeight="16.3" x14ac:dyDescent="0.5"/>
  <cols>
    <col min="1" max="1" width="10.15234375" style="11" bestFit="1" customWidth="1"/>
    <col min="2" max="3" width="8.84375" style="11"/>
    <col min="4" max="4" width="13.53515625" style="11" customWidth="1"/>
    <col min="5" max="5" width="8.84375" style="11"/>
    <col min="6" max="6" width="12.15234375" style="11" bestFit="1" customWidth="1"/>
    <col min="7" max="7" width="15.3828125" style="11" customWidth="1"/>
    <col min="8" max="8" width="10.69140625" style="11" customWidth="1"/>
    <col min="9" max="9" width="10.3046875" style="11" customWidth="1"/>
    <col min="10" max="10" width="11.3046875" style="11" customWidth="1"/>
    <col min="11" max="11" width="15.3828125" style="11" customWidth="1"/>
    <col min="12" max="12" width="4.15234375" style="131" customWidth="1"/>
    <col min="13" max="13" width="10.15234375" style="11" bestFit="1" customWidth="1"/>
    <col min="14" max="15" width="8.84375" style="11"/>
    <col min="16" max="16" width="13.53515625" style="11" customWidth="1"/>
    <col min="17" max="17" width="8.84375" style="11"/>
    <col min="18" max="18" width="12.15234375" style="11" bestFit="1" customWidth="1"/>
    <col min="19" max="19" width="15.3828125" style="11" customWidth="1"/>
    <col min="20" max="20" width="10.69140625" style="11" customWidth="1"/>
    <col min="21" max="21" width="10.3046875" style="11" customWidth="1"/>
    <col min="22" max="22" width="11.3046875" style="11" customWidth="1"/>
    <col min="23" max="23" width="15.3828125" style="11" customWidth="1"/>
    <col min="24" max="24" width="4.15234375" style="131" customWidth="1"/>
    <col min="25" max="25" width="10.15234375" style="11" bestFit="1" customWidth="1"/>
    <col min="26" max="27" width="8.84375" style="11"/>
    <col min="28" max="28" width="13.53515625" style="11" customWidth="1"/>
    <col min="29" max="29" width="8.84375" style="11"/>
    <col min="30" max="30" width="12.15234375" style="11" bestFit="1" customWidth="1"/>
    <col min="31" max="31" width="15.3828125" style="11" customWidth="1"/>
    <col min="32" max="32" width="10.69140625" style="11" customWidth="1"/>
    <col min="33" max="33" width="10.3046875" style="11" customWidth="1"/>
    <col min="34" max="34" width="11.3046875" style="11" customWidth="1"/>
    <col min="35" max="35" width="15.3828125" style="11" customWidth="1"/>
    <col min="36" max="246" width="9.15234375" style="120"/>
    <col min="247" max="247" width="12.15234375" style="120" bestFit="1" customWidth="1"/>
    <col min="248" max="248" width="13" style="120" customWidth="1"/>
    <col min="249" max="251" width="9.15234375" style="120"/>
    <col min="252" max="252" width="12" style="120" customWidth="1"/>
    <col min="253" max="253" width="9.15234375" style="120"/>
    <col min="254" max="254" width="10.15234375" style="120" bestFit="1" customWidth="1"/>
    <col min="255" max="256" width="9.15234375" style="120"/>
    <col min="257" max="257" width="13.53515625" style="120" customWidth="1"/>
    <col min="258" max="258" width="13.3046875" style="120" customWidth="1"/>
    <col min="259" max="259" width="14" style="120" customWidth="1"/>
    <col min="260" max="260" width="12.53515625" style="120" customWidth="1"/>
    <col min="261" max="502" width="9.15234375" style="120"/>
    <col min="503" max="503" width="12.15234375" style="120" bestFit="1" customWidth="1"/>
    <col min="504" max="504" width="13" style="120" customWidth="1"/>
    <col min="505" max="507" width="9.15234375" style="120"/>
    <col min="508" max="508" width="12" style="120" customWidth="1"/>
    <col min="509" max="509" width="9.15234375" style="120"/>
    <col min="510" max="510" width="10.15234375" style="120" bestFit="1" customWidth="1"/>
    <col min="511" max="512" width="9.15234375" style="120"/>
    <col min="513" max="513" width="13.53515625" style="120" customWidth="1"/>
    <col min="514" max="514" width="13.3046875" style="120" customWidth="1"/>
    <col min="515" max="515" width="14" style="120" customWidth="1"/>
    <col min="516" max="516" width="12.53515625" style="120" customWidth="1"/>
    <col min="517" max="758" width="9.15234375" style="120"/>
    <col min="759" max="759" width="12.15234375" style="120" bestFit="1" customWidth="1"/>
    <col min="760" max="760" width="13" style="120" customWidth="1"/>
    <col min="761" max="763" width="9.15234375" style="120"/>
    <col min="764" max="764" width="12" style="120" customWidth="1"/>
    <col min="765" max="765" width="9.15234375" style="120"/>
    <col min="766" max="766" width="10.15234375" style="120" bestFit="1" customWidth="1"/>
    <col min="767" max="768" width="9.15234375" style="120"/>
    <col min="769" max="769" width="13.53515625" style="120" customWidth="1"/>
    <col min="770" max="770" width="13.3046875" style="120" customWidth="1"/>
    <col min="771" max="771" width="14" style="120" customWidth="1"/>
    <col min="772" max="772" width="12.53515625" style="120" customWidth="1"/>
    <col min="773" max="1014" width="9.15234375" style="120"/>
    <col min="1015" max="1015" width="12.15234375" style="120" bestFit="1" customWidth="1"/>
    <col min="1016" max="1016" width="13" style="120" customWidth="1"/>
    <col min="1017" max="1019" width="9.15234375" style="120"/>
    <col min="1020" max="1020" width="12" style="120" customWidth="1"/>
    <col min="1021" max="1021" width="9.15234375" style="120"/>
    <col min="1022" max="1022" width="10.15234375" style="120" bestFit="1" customWidth="1"/>
    <col min="1023" max="1024" width="9.15234375" style="120"/>
    <col min="1025" max="1025" width="13.53515625" style="120" customWidth="1"/>
    <col min="1026" max="1026" width="13.3046875" style="120" customWidth="1"/>
    <col min="1027" max="1027" width="14" style="120" customWidth="1"/>
    <col min="1028" max="1028" width="12.53515625" style="120" customWidth="1"/>
    <col min="1029" max="1270" width="9.15234375" style="120"/>
    <col min="1271" max="1271" width="12.15234375" style="120" bestFit="1" customWidth="1"/>
    <col min="1272" max="1272" width="13" style="120" customWidth="1"/>
    <col min="1273" max="1275" width="9.15234375" style="120"/>
    <col min="1276" max="1276" width="12" style="120" customWidth="1"/>
    <col min="1277" max="1277" width="9.15234375" style="120"/>
    <col min="1278" max="1278" width="10.15234375" style="120" bestFit="1" customWidth="1"/>
    <col min="1279" max="1280" width="9.15234375" style="120"/>
    <col min="1281" max="1281" width="13.53515625" style="120" customWidth="1"/>
    <col min="1282" max="1282" width="13.3046875" style="120" customWidth="1"/>
    <col min="1283" max="1283" width="14" style="120" customWidth="1"/>
    <col min="1284" max="1284" width="12.53515625" style="120" customWidth="1"/>
    <col min="1285" max="1526" width="9.15234375" style="120"/>
    <col min="1527" max="1527" width="12.15234375" style="120" bestFit="1" customWidth="1"/>
    <col min="1528" max="1528" width="13" style="120" customWidth="1"/>
    <col min="1529" max="1531" width="9.15234375" style="120"/>
    <col min="1532" max="1532" width="12" style="120" customWidth="1"/>
    <col min="1533" max="1533" width="9.15234375" style="120"/>
    <col min="1534" max="1534" width="10.15234375" style="120" bestFit="1" customWidth="1"/>
    <col min="1535" max="1536" width="9.15234375" style="120"/>
    <col min="1537" max="1537" width="13.53515625" style="120" customWidth="1"/>
    <col min="1538" max="1538" width="13.3046875" style="120" customWidth="1"/>
    <col min="1539" max="1539" width="14" style="120" customWidth="1"/>
    <col min="1540" max="1540" width="12.53515625" style="120" customWidth="1"/>
    <col min="1541" max="1782" width="9.15234375" style="120"/>
    <col min="1783" max="1783" width="12.15234375" style="120" bestFit="1" customWidth="1"/>
    <col min="1784" max="1784" width="13" style="120" customWidth="1"/>
    <col min="1785" max="1787" width="9.15234375" style="120"/>
    <col min="1788" max="1788" width="12" style="120" customWidth="1"/>
    <col min="1789" max="1789" width="9.15234375" style="120"/>
    <col min="1790" max="1790" width="10.15234375" style="120" bestFit="1" customWidth="1"/>
    <col min="1791" max="1792" width="9.15234375" style="120"/>
    <col min="1793" max="1793" width="13.53515625" style="120" customWidth="1"/>
    <col min="1794" max="1794" width="13.3046875" style="120" customWidth="1"/>
    <col min="1795" max="1795" width="14" style="120" customWidth="1"/>
    <col min="1796" max="1796" width="12.53515625" style="120" customWidth="1"/>
    <col min="1797" max="2038" width="9.15234375" style="120"/>
    <col min="2039" max="2039" width="12.15234375" style="120" bestFit="1" customWidth="1"/>
    <col min="2040" max="2040" width="13" style="120" customWidth="1"/>
    <col min="2041" max="2043" width="9.15234375" style="120"/>
    <col min="2044" max="2044" width="12" style="120" customWidth="1"/>
    <col min="2045" max="2045" width="9.15234375" style="120"/>
    <col min="2046" max="2046" width="10.15234375" style="120" bestFit="1" customWidth="1"/>
    <col min="2047" max="2048" width="9.15234375" style="120"/>
    <col min="2049" max="2049" width="13.53515625" style="120" customWidth="1"/>
    <col min="2050" max="2050" width="13.3046875" style="120" customWidth="1"/>
    <col min="2051" max="2051" width="14" style="120" customWidth="1"/>
    <col min="2052" max="2052" width="12.53515625" style="120" customWidth="1"/>
    <col min="2053" max="2294" width="9.15234375" style="120"/>
    <col min="2295" max="2295" width="12.15234375" style="120" bestFit="1" customWidth="1"/>
    <col min="2296" max="2296" width="13" style="120" customWidth="1"/>
    <col min="2297" max="2299" width="9.15234375" style="120"/>
    <col min="2300" max="2300" width="12" style="120" customWidth="1"/>
    <col min="2301" max="2301" width="9.15234375" style="120"/>
    <col min="2302" max="2302" width="10.15234375" style="120" bestFit="1" customWidth="1"/>
    <col min="2303" max="2304" width="9.15234375" style="120"/>
    <col min="2305" max="2305" width="13.53515625" style="120" customWidth="1"/>
    <col min="2306" max="2306" width="13.3046875" style="120" customWidth="1"/>
    <col min="2307" max="2307" width="14" style="120" customWidth="1"/>
    <col min="2308" max="2308" width="12.53515625" style="120" customWidth="1"/>
    <col min="2309" max="2550" width="9.15234375" style="120"/>
    <col min="2551" max="2551" width="12.15234375" style="120" bestFit="1" customWidth="1"/>
    <col min="2552" max="2552" width="13" style="120" customWidth="1"/>
    <col min="2553" max="2555" width="9.15234375" style="120"/>
    <col min="2556" max="2556" width="12" style="120" customWidth="1"/>
    <col min="2557" max="2557" width="9.15234375" style="120"/>
    <col min="2558" max="2558" width="10.15234375" style="120" bestFit="1" customWidth="1"/>
    <col min="2559" max="2560" width="9.15234375" style="120"/>
    <col min="2561" max="2561" width="13.53515625" style="120" customWidth="1"/>
    <col min="2562" max="2562" width="13.3046875" style="120" customWidth="1"/>
    <col min="2563" max="2563" width="14" style="120" customWidth="1"/>
    <col min="2564" max="2564" width="12.53515625" style="120" customWidth="1"/>
    <col min="2565" max="2806" width="9.15234375" style="120"/>
    <col min="2807" max="2807" width="12.15234375" style="120" bestFit="1" customWidth="1"/>
    <col min="2808" max="2808" width="13" style="120" customWidth="1"/>
    <col min="2809" max="2811" width="9.15234375" style="120"/>
    <col min="2812" max="2812" width="12" style="120" customWidth="1"/>
    <col min="2813" max="2813" width="9.15234375" style="120"/>
    <col min="2814" max="2814" width="10.15234375" style="120" bestFit="1" customWidth="1"/>
    <col min="2815" max="2816" width="9.15234375" style="120"/>
    <col min="2817" max="2817" width="13.53515625" style="120" customWidth="1"/>
    <col min="2818" max="2818" width="13.3046875" style="120" customWidth="1"/>
    <col min="2819" max="2819" width="14" style="120" customWidth="1"/>
    <col min="2820" max="2820" width="12.53515625" style="120" customWidth="1"/>
    <col min="2821" max="3062" width="9.15234375" style="120"/>
    <col min="3063" max="3063" width="12.15234375" style="120" bestFit="1" customWidth="1"/>
    <col min="3064" max="3064" width="13" style="120" customWidth="1"/>
    <col min="3065" max="3067" width="9.15234375" style="120"/>
    <col min="3068" max="3068" width="12" style="120" customWidth="1"/>
    <col min="3069" max="3069" width="9.15234375" style="120"/>
    <col min="3070" max="3070" width="10.15234375" style="120" bestFit="1" customWidth="1"/>
    <col min="3071" max="3072" width="9.15234375" style="120"/>
    <col min="3073" max="3073" width="13.53515625" style="120" customWidth="1"/>
    <col min="3074" max="3074" width="13.3046875" style="120" customWidth="1"/>
    <col min="3075" max="3075" width="14" style="120" customWidth="1"/>
    <col min="3076" max="3076" width="12.53515625" style="120" customWidth="1"/>
    <col min="3077" max="3318" width="9.15234375" style="120"/>
    <col min="3319" max="3319" width="12.15234375" style="120" bestFit="1" customWidth="1"/>
    <col min="3320" max="3320" width="13" style="120" customWidth="1"/>
    <col min="3321" max="3323" width="9.15234375" style="120"/>
    <col min="3324" max="3324" width="12" style="120" customWidth="1"/>
    <col min="3325" max="3325" width="9.15234375" style="120"/>
    <col min="3326" max="3326" width="10.15234375" style="120" bestFit="1" customWidth="1"/>
    <col min="3327" max="3328" width="9.15234375" style="120"/>
    <col min="3329" max="3329" width="13.53515625" style="120" customWidth="1"/>
    <col min="3330" max="3330" width="13.3046875" style="120" customWidth="1"/>
    <col min="3331" max="3331" width="14" style="120" customWidth="1"/>
    <col min="3332" max="3332" width="12.53515625" style="120" customWidth="1"/>
    <col min="3333" max="3574" width="9.15234375" style="120"/>
    <col min="3575" max="3575" width="12.15234375" style="120" bestFit="1" customWidth="1"/>
    <col min="3576" max="3576" width="13" style="120" customWidth="1"/>
    <col min="3577" max="3579" width="9.15234375" style="120"/>
    <col min="3580" max="3580" width="12" style="120" customWidth="1"/>
    <col min="3581" max="3581" width="9.15234375" style="120"/>
    <col min="3582" max="3582" width="10.15234375" style="120" bestFit="1" customWidth="1"/>
    <col min="3583" max="3584" width="9.15234375" style="120"/>
    <col min="3585" max="3585" width="13.53515625" style="120" customWidth="1"/>
    <col min="3586" max="3586" width="13.3046875" style="120" customWidth="1"/>
    <col min="3587" max="3587" width="14" style="120" customWidth="1"/>
    <col min="3588" max="3588" width="12.53515625" style="120" customWidth="1"/>
    <col min="3589" max="3830" width="9.15234375" style="120"/>
    <col min="3831" max="3831" width="12.15234375" style="120" bestFit="1" customWidth="1"/>
    <col min="3832" max="3832" width="13" style="120" customWidth="1"/>
    <col min="3833" max="3835" width="9.15234375" style="120"/>
    <col min="3836" max="3836" width="12" style="120" customWidth="1"/>
    <col min="3837" max="3837" width="9.15234375" style="120"/>
    <col min="3838" max="3838" width="10.15234375" style="120" bestFit="1" customWidth="1"/>
    <col min="3839" max="3840" width="9.15234375" style="120"/>
    <col min="3841" max="3841" width="13.53515625" style="120" customWidth="1"/>
    <col min="3842" max="3842" width="13.3046875" style="120" customWidth="1"/>
    <col min="3843" max="3843" width="14" style="120" customWidth="1"/>
    <col min="3844" max="3844" width="12.53515625" style="120" customWidth="1"/>
    <col min="3845" max="4086" width="9.15234375" style="120"/>
    <col min="4087" max="4087" width="12.15234375" style="120" bestFit="1" customWidth="1"/>
    <col min="4088" max="4088" width="13" style="120" customWidth="1"/>
    <col min="4089" max="4091" width="9.15234375" style="120"/>
    <col min="4092" max="4092" width="12" style="120" customWidth="1"/>
    <col min="4093" max="4093" width="9.15234375" style="120"/>
    <col min="4094" max="4094" width="10.15234375" style="120" bestFit="1" customWidth="1"/>
    <col min="4095" max="4096" width="9.15234375" style="120"/>
    <col min="4097" max="4097" width="13.53515625" style="120" customWidth="1"/>
    <col min="4098" max="4098" width="13.3046875" style="120" customWidth="1"/>
    <col min="4099" max="4099" width="14" style="120" customWidth="1"/>
    <col min="4100" max="4100" width="12.53515625" style="120" customWidth="1"/>
    <col min="4101" max="4342" width="9.15234375" style="120"/>
    <col min="4343" max="4343" width="12.15234375" style="120" bestFit="1" customWidth="1"/>
    <col min="4344" max="4344" width="13" style="120" customWidth="1"/>
    <col min="4345" max="4347" width="9.15234375" style="120"/>
    <col min="4348" max="4348" width="12" style="120" customWidth="1"/>
    <col min="4349" max="4349" width="9.15234375" style="120"/>
    <col min="4350" max="4350" width="10.15234375" style="120" bestFit="1" customWidth="1"/>
    <col min="4351" max="4352" width="9.15234375" style="120"/>
    <col min="4353" max="4353" width="13.53515625" style="120" customWidth="1"/>
    <col min="4354" max="4354" width="13.3046875" style="120" customWidth="1"/>
    <col min="4355" max="4355" width="14" style="120" customWidth="1"/>
    <col min="4356" max="4356" width="12.53515625" style="120" customWidth="1"/>
    <col min="4357" max="4598" width="9.15234375" style="120"/>
    <col min="4599" max="4599" width="12.15234375" style="120" bestFit="1" customWidth="1"/>
    <col min="4600" max="4600" width="13" style="120" customWidth="1"/>
    <col min="4601" max="4603" width="9.15234375" style="120"/>
    <col min="4604" max="4604" width="12" style="120" customWidth="1"/>
    <col min="4605" max="4605" width="9.15234375" style="120"/>
    <col min="4606" max="4606" width="10.15234375" style="120" bestFit="1" customWidth="1"/>
    <col min="4607" max="4608" width="9.15234375" style="120"/>
    <col min="4609" max="4609" width="13.53515625" style="120" customWidth="1"/>
    <col min="4610" max="4610" width="13.3046875" style="120" customWidth="1"/>
    <col min="4611" max="4611" width="14" style="120" customWidth="1"/>
    <col min="4612" max="4612" width="12.53515625" style="120" customWidth="1"/>
    <col min="4613" max="4854" width="9.15234375" style="120"/>
    <col min="4855" max="4855" width="12.15234375" style="120" bestFit="1" customWidth="1"/>
    <col min="4856" max="4856" width="13" style="120" customWidth="1"/>
    <col min="4857" max="4859" width="9.15234375" style="120"/>
    <col min="4860" max="4860" width="12" style="120" customWidth="1"/>
    <col min="4861" max="4861" width="9.15234375" style="120"/>
    <col min="4862" max="4862" width="10.15234375" style="120" bestFit="1" customWidth="1"/>
    <col min="4863" max="4864" width="9.15234375" style="120"/>
    <col min="4865" max="4865" width="13.53515625" style="120" customWidth="1"/>
    <col min="4866" max="4866" width="13.3046875" style="120" customWidth="1"/>
    <col min="4867" max="4867" width="14" style="120" customWidth="1"/>
    <col min="4868" max="4868" width="12.53515625" style="120" customWidth="1"/>
    <col min="4869" max="5110" width="9.15234375" style="120"/>
    <col min="5111" max="5111" width="12.15234375" style="120" bestFit="1" customWidth="1"/>
    <col min="5112" max="5112" width="13" style="120" customWidth="1"/>
    <col min="5113" max="5115" width="9.15234375" style="120"/>
    <col min="5116" max="5116" width="12" style="120" customWidth="1"/>
    <col min="5117" max="5117" width="9.15234375" style="120"/>
    <col min="5118" max="5118" width="10.15234375" style="120" bestFit="1" customWidth="1"/>
    <col min="5119" max="5120" width="9.15234375" style="120"/>
    <col min="5121" max="5121" width="13.53515625" style="120" customWidth="1"/>
    <col min="5122" max="5122" width="13.3046875" style="120" customWidth="1"/>
    <col min="5123" max="5123" width="14" style="120" customWidth="1"/>
    <col min="5124" max="5124" width="12.53515625" style="120" customWidth="1"/>
    <col min="5125" max="5366" width="9.15234375" style="120"/>
    <col min="5367" max="5367" width="12.15234375" style="120" bestFit="1" customWidth="1"/>
    <col min="5368" max="5368" width="13" style="120" customWidth="1"/>
    <col min="5369" max="5371" width="9.15234375" style="120"/>
    <col min="5372" max="5372" width="12" style="120" customWidth="1"/>
    <col min="5373" max="5373" width="9.15234375" style="120"/>
    <col min="5374" max="5374" width="10.15234375" style="120" bestFit="1" customWidth="1"/>
    <col min="5375" max="5376" width="9.15234375" style="120"/>
    <col min="5377" max="5377" width="13.53515625" style="120" customWidth="1"/>
    <col min="5378" max="5378" width="13.3046875" style="120" customWidth="1"/>
    <col min="5379" max="5379" width="14" style="120" customWidth="1"/>
    <col min="5380" max="5380" width="12.53515625" style="120" customWidth="1"/>
    <col min="5381" max="5622" width="9.15234375" style="120"/>
    <col min="5623" max="5623" width="12.15234375" style="120" bestFit="1" customWidth="1"/>
    <col min="5624" max="5624" width="13" style="120" customWidth="1"/>
    <col min="5625" max="5627" width="9.15234375" style="120"/>
    <col min="5628" max="5628" width="12" style="120" customWidth="1"/>
    <col min="5629" max="5629" width="9.15234375" style="120"/>
    <col min="5630" max="5630" width="10.15234375" style="120" bestFit="1" customWidth="1"/>
    <col min="5631" max="5632" width="9.15234375" style="120"/>
    <col min="5633" max="5633" width="13.53515625" style="120" customWidth="1"/>
    <col min="5634" max="5634" width="13.3046875" style="120" customWidth="1"/>
    <col min="5635" max="5635" width="14" style="120" customWidth="1"/>
    <col min="5636" max="5636" width="12.53515625" style="120" customWidth="1"/>
    <col min="5637" max="5878" width="9.15234375" style="120"/>
    <col min="5879" max="5879" width="12.15234375" style="120" bestFit="1" customWidth="1"/>
    <col min="5880" max="5880" width="13" style="120" customWidth="1"/>
    <col min="5881" max="5883" width="9.15234375" style="120"/>
    <col min="5884" max="5884" width="12" style="120" customWidth="1"/>
    <col min="5885" max="5885" width="9.15234375" style="120"/>
    <col min="5886" max="5886" width="10.15234375" style="120" bestFit="1" customWidth="1"/>
    <col min="5887" max="5888" width="9.15234375" style="120"/>
    <col min="5889" max="5889" width="13.53515625" style="120" customWidth="1"/>
    <col min="5890" max="5890" width="13.3046875" style="120" customWidth="1"/>
    <col min="5891" max="5891" width="14" style="120" customWidth="1"/>
    <col min="5892" max="5892" width="12.53515625" style="120" customWidth="1"/>
    <col min="5893" max="6134" width="9.15234375" style="120"/>
    <col min="6135" max="6135" width="12.15234375" style="120" bestFit="1" customWidth="1"/>
    <col min="6136" max="6136" width="13" style="120" customWidth="1"/>
    <col min="6137" max="6139" width="9.15234375" style="120"/>
    <col min="6140" max="6140" width="12" style="120" customWidth="1"/>
    <col min="6141" max="6141" width="9.15234375" style="120"/>
    <col min="6142" max="6142" width="10.15234375" style="120" bestFit="1" customWidth="1"/>
    <col min="6143" max="6144" width="9.15234375" style="120"/>
    <col min="6145" max="6145" width="13.53515625" style="120" customWidth="1"/>
    <col min="6146" max="6146" width="13.3046875" style="120" customWidth="1"/>
    <col min="6147" max="6147" width="14" style="120" customWidth="1"/>
    <col min="6148" max="6148" width="12.53515625" style="120" customWidth="1"/>
    <col min="6149" max="6390" width="9.15234375" style="120"/>
    <col min="6391" max="6391" width="12.15234375" style="120" bestFit="1" customWidth="1"/>
    <col min="6392" max="6392" width="13" style="120" customWidth="1"/>
    <col min="6393" max="6395" width="9.15234375" style="120"/>
    <col min="6396" max="6396" width="12" style="120" customWidth="1"/>
    <col min="6397" max="6397" width="9.15234375" style="120"/>
    <col min="6398" max="6398" width="10.15234375" style="120" bestFit="1" customWidth="1"/>
    <col min="6399" max="6400" width="9.15234375" style="120"/>
    <col min="6401" max="6401" width="13.53515625" style="120" customWidth="1"/>
    <col min="6402" max="6402" width="13.3046875" style="120" customWidth="1"/>
    <col min="6403" max="6403" width="14" style="120" customWidth="1"/>
    <col min="6404" max="6404" width="12.53515625" style="120" customWidth="1"/>
    <col min="6405" max="6646" width="9.15234375" style="120"/>
    <col min="6647" max="6647" width="12.15234375" style="120" bestFit="1" customWidth="1"/>
    <col min="6648" max="6648" width="13" style="120" customWidth="1"/>
    <col min="6649" max="6651" width="9.15234375" style="120"/>
    <col min="6652" max="6652" width="12" style="120" customWidth="1"/>
    <col min="6653" max="6653" width="9.15234375" style="120"/>
    <col min="6654" max="6654" width="10.15234375" style="120" bestFit="1" customWidth="1"/>
    <col min="6655" max="6656" width="9.15234375" style="120"/>
    <col min="6657" max="6657" width="13.53515625" style="120" customWidth="1"/>
    <col min="6658" max="6658" width="13.3046875" style="120" customWidth="1"/>
    <col min="6659" max="6659" width="14" style="120" customWidth="1"/>
    <col min="6660" max="6660" width="12.53515625" style="120" customWidth="1"/>
    <col min="6661" max="6902" width="9.15234375" style="120"/>
    <col min="6903" max="6903" width="12.15234375" style="120" bestFit="1" customWidth="1"/>
    <col min="6904" max="6904" width="13" style="120" customWidth="1"/>
    <col min="6905" max="6907" width="9.15234375" style="120"/>
    <col min="6908" max="6908" width="12" style="120" customWidth="1"/>
    <col min="6909" max="6909" width="9.15234375" style="120"/>
    <col min="6910" max="6910" width="10.15234375" style="120" bestFit="1" customWidth="1"/>
    <col min="6911" max="6912" width="9.15234375" style="120"/>
    <col min="6913" max="6913" width="13.53515625" style="120" customWidth="1"/>
    <col min="6914" max="6914" width="13.3046875" style="120" customWidth="1"/>
    <col min="6915" max="6915" width="14" style="120" customWidth="1"/>
    <col min="6916" max="6916" width="12.53515625" style="120" customWidth="1"/>
    <col min="6917" max="7158" width="9.15234375" style="120"/>
    <col min="7159" max="7159" width="12.15234375" style="120" bestFit="1" customWidth="1"/>
    <col min="7160" max="7160" width="13" style="120" customWidth="1"/>
    <col min="7161" max="7163" width="9.15234375" style="120"/>
    <col min="7164" max="7164" width="12" style="120" customWidth="1"/>
    <col min="7165" max="7165" width="9.15234375" style="120"/>
    <col min="7166" max="7166" width="10.15234375" style="120" bestFit="1" customWidth="1"/>
    <col min="7167" max="7168" width="9.15234375" style="120"/>
    <col min="7169" max="7169" width="13.53515625" style="120" customWidth="1"/>
    <col min="7170" max="7170" width="13.3046875" style="120" customWidth="1"/>
    <col min="7171" max="7171" width="14" style="120" customWidth="1"/>
    <col min="7172" max="7172" width="12.53515625" style="120" customWidth="1"/>
    <col min="7173" max="7414" width="9.15234375" style="120"/>
    <col min="7415" max="7415" width="12.15234375" style="120" bestFit="1" customWidth="1"/>
    <col min="7416" max="7416" width="13" style="120" customWidth="1"/>
    <col min="7417" max="7419" width="9.15234375" style="120"/>
    <col min="7420" max="7420" width="12" style="120" customWidth="1"/>
    <col min="7421" max="7421" width="9.15234375" style="120"/>
    <col min="7422" max="7422" width="10.15234375" style="120" bestFit="1" customWidth="1"/>
    <col min="7423" max="7424" width="9.15234375" style="120"/>
    <col min="7425" max="7425" width="13.53515625" style="120" customWidth="1"/>
    <col min="7426" max="7426" width="13.3046875" style="120" customWidth="1"/>
    <col min="7427" max="7427" width="14" style="120" customWidth="1"/>
    <col min="7428" max="7428" width="12.53515625" style="120" customWidth="1"/>
    <col min="7429" max="7670" width="9.15234375" style="120"/>
    <col min="7671" max="7671" width="12.15234375" style="120" bestFit="1" customWidth="1"/>
    <col min="7672" max="7672" width="13" style="120" customWidth="1"/>
    <col min="7673" max="7675" width="9.15234375" style="120"/>
    <col min="7676" max="7676" width="12" style="120" customWidth="1"/>
    <col min="7677" max="7677" width="9.15234375" style="120"/>
    <col min="7678" max="7678" width="10.15234375" style="120" bestFit="1" customWidth="1"/>
    <col min="7679" max="7680" width="9.15234375" style="120"/>
    <col min="7681" max="7681" width="13.53515625" style="120" customWidth="1"/>
    <col min="7682" max="7682" width="13.3046875" style="120" customWidth="1"/>
    <col min="7683" max="7683" width="14" style="120" customWidth="1"/>
    <col min="7684" max="7684" width="12.53515625" style="120" customWidth="1"/>
    <col min="7685" max="7926" width="9.15234375" style="120"/>
    <col min="7927" max="7927" width="12.15234375" style="120" bestFit="1" customWidth="1"/>
    <col min="7928" max="7928" width="13" style="120" customWidth="1"/>
    <col min="7929" max="7931" width="9.15234375" style="120"/>
    <col min="7932" max="7932" width="12" style="120" customWidth="1"/>
    <col min="7933" max="7933" width="9.15234375" style="120"/>
    <col min="7934" max="7934" width="10.15234375" style="120" bestFit="1" customWidth="1"/>
    <col min="7935" max="7936" width="9.15234375" style="120"/>
    <col min="7937" max="7937" width="13.53515625" style="120" customWidth="1"/>
    <col min="7938" max="7938" width="13.3046875" style="120" customWidth="1"/>
    <col min="7939" max="7939" width="14" style="120" customWidth="1"/>
    <col min="7940" max="7940" width="12.53515625" style="120" customWidth="1"/>
    <col min="7941" max="8182" width="9.15234375" style="120"/>
    <col min="8183" max="8183" width="12.15234375" style="120" bestFit="1" customWidth="1"/>
    <col min="8184" max="8184" width="13" style="120" customWidth="1"/>
    <col min="8185" max="8187" width="9.15234375" style="120"/>
    <col min="8188" max="8188" width="12" style="120" customWidth="1"/>
    <col min="8189" max="8189" width="9.15234375" style="120"/>
    <col min="8190" max="8190" width="10.15234375" style="120" bestFit="1" customWidth="1"/>
    <col min="8191" max="8192" width="9.15234375" style="120"/>
    <col min="8193" max="8193" width="13.53515625" style="120" customWidth="1"/>
    <col min="8194" max="8194" width="13.3046875" style="120" customWidth="1"/>
    <col min="8195" max="8195" width="14" style="120" customWidth="1"/>
    <col min="8196" max="8196" width="12.53515625" style="120" customWidth="1"/>
    <col min="8197" max="8438" width="9.15234375" style="120"/>
    <col min="8439" max="8439" width="12.15234375" style="120" bestFit="1" customWidth="1"/>
    <col min="8440" max="8440" width="13" style="120" customWidth="1"/>
    <col min="8441" max="8443" width="9.15234375" style="120"/>
    <col min="8444" max="8444" width="12" style="120" customWidth="1"/>
    <col min="8445" max="8445" width="9.15234375" style="120"/>
    <col min="8446" max="8446" width="10.15234375" style="120" bestFit="1" customWidth="1"/>
    <col min="8447" max="8448" width="9.15234375" style="120"/>
    <col min="8449" max="8449" width="13.53515625" style="120" customWidth="1"/>
    <col min="8450" max="8450" width="13.3046875" style="120" customWidth="1"/>
    <col min="8451" max="8451" width="14" style="120" customWidth="1"/>
    <col min="8452" max="8452" width="12.53515625" style="120" customWidth="1"/>
    <col min="8453" max="8694" width="9.15234375" style="120"/>
    <col min="8695" max="8695" width="12.15234375" style="120" bestFit="1" customWidth="1"/>
    <col min="8696" max="8696" width="13" style="120" customWidth="1"/>
    <col min="8697" max="8699" width="9.15234375" style="120"/>
    <col min="8700" max="8700" width="12" style="120" customWidth="1"/>
    <col min="8701" max="8701" width="9.15234375" style="120"/>
    <col min="8702" max="8702" width="10.15234375" style="120" bestFit="1" customWidth="1"/>
    <col min="8703" max="8704" width="9.15234375" style="120"/>
    <col min="8705" max="8705" width="13.53515625" style="120" customWidth="1"/>
    <col min="8706" max="8706" width="13.3046875" style="120" customWidth="1"/>
    <col min="8707" max="8707" width="14" style="120" customWidth="1"/>
    <col min="8708" max="8708" width="12.53515625" style="120" customWidth="1"/>
    <col min="8709" max="8950" width="9.15234375" style="120"/>
    <col min="8951" max="8951" width="12.15234375" style="120" bestFit="1" customWidth="1"/>
    <col min="8952" max="8952" width="13" style="120" customWidth="1"/>
    <col min="8953" max="8955" width="9.15234375" style="120"/>
    <col min="8956" max="8956" width="12" style="120" customWidth="1"/>
    <col min="8957" max="8957" width="9.15234375" style="120"/>
    <col min="8958" max="8958" width="10.15234375" style="120" bestFit="1" customWidth="1"/>
    <col min="8959" max="8960" width="9.15234375" style="120"/>
    <col min="8961" max="8961" width="13.53515625" style="120" customWidth="1"/>
    <col min="8962" max="8962" width="13.3046875" style="120" customWidth="1"/>
    <col min="8963" max="8963" width="14" style="120" customWidth="1"/>
    <col min="8964" max="8964" width="12.53515625" style="120" customWidth="1"/>
    <col min="8965" max="9206" width="9.15234375" style="120"/>
    <col min="9207" max="9207" width="12.15234375" style="120" bestFit="1" customWidth="1"/>
    <col min="9208" max="9208" width="13" style="120" customWidth="1"/>
    <col min="9209" max="9211" width="9.15234375" style="120"/>
    <col min="9212" max="9212" width="12" style="120" customWidth="1"/>
    <col min="9213" max="9213" width="9.15234375" style="120"/>
    <col min="9214" max="9214" width="10.15234375" style="120" bestFit="1" customWidth="1"/>
    <col min="9215" max="9216" width="9.15234375" style="120"/>
    <col min="9217" max="9217" width="13.53515625" style="120" customWidth="1"/>
    <col min="9218" max="9218" width="13.3046875" style="120" customWidth="1"/>
    <col min="9219" max="9219" width="14" style="120" customWidth="1"/>
    <col min="9220" max="9220" width="12.53515625" style="120" customWidth="1"/>
    <col min="9221" max="9462" width="9.15234375" style="120"/>
    <col min="9463" max="9463" width="12.15234375" style="120" bestFit="1" customWidth="1"/>
    <col min="9464" max="9464" width="13" style="120" customWidth="1"/>
    <col min="9465" max="9467" width="9.15234375" style="120"/>
    <col min="9468" max="9468" width="12" style="120" customWidth="1"/>
    <col min="9469" max="9469" width="9.15234375" style="120"/>
    <col min="9470" max="9470" width="10.15234375" style="120" bestFit="1" customWidth="1"/>
    <col min="9471" max="9472" width="9.15234375" style="120"/>
    <col min="9473" max="9473" width="13.53515625" style="120" customWidth="1"/>
    <col min="9474" max="9474" width="13.3046875" style="120" customWidth="1"/>
    <col min="9475" max="9475" width="14" style="120" customWidth="1"/>
    <col min="9476" max="9476" width="12.53515625" style="120" customWidth="1"/>
    <col min="9477" max="9718" width="9.15234375" style="120"/>
    <col min="9719" max="9719" width="12.15234375" style="120" bestFit="1" customWidth="1"/>
    <col min="9720" max="9720" width="13" style="120" customWidth="1"/>
    <col min="9721" max="9723" width="9.15234375" style="120"/>
    <col min="9724" max="9724" width="12" style="120" customWidth="1"/>
    <col min="9725" max="9725" width="9.15234375" style="120"/>
    <col min="9726" max="9726" width="10.15234375" style="120" bestFit="1" customWidth="1"/>
    <col min="9727" max="9728" width="9.15234375" style="120"/>
    <col min="9729" max="9729" width="13.53515625" style="120" customWidth="1"/>
    <col min="9730" max="9730" width="13.3046875" style="120" customWidth="1"/>
    <col min="9731" max="9731" width="14" style="120" customWidth="1"/>
    <col min="9732" max="9732" width="12.53515625" style="120" customWidth="1"/>
    <col min="9733" max="9974" width="9.15234375" style="120"/>
    <col min="9975" max="9975" width="12.15234375" style="120" bestFit="1" customWidth="1"/>
    <col min="9976" max="9976" width="13" style="120" customWidth="1"/>
    <col min="9977" max="9979" width="9.15234375" style="120"/>
    <col min="9980" max="9980" width="12" style="120" customWidth="1"/>
    <col min="9981" max="9981" width="9.15234375" style="120"/>
    <col min="9982" max="9982" width="10.15234375" style="120" bestFit="1" customWidth="1"/>
    <col min="9983" max="9984" width="9.15234375" style="120"/>
    <col min="9985" max="9985" width="13.53515625" style="120" customWidth="1"/>
    <col min="9986" max="9986" width="13.3046875" style="120" customWidth="1"/>
    <col min="9987" max="9987" width="14" style="120" customWidth="1"/>
    <col min="9988" max="9988" width="12.53515625" style="120" customWidth="1"/>
    <col min="9989" max="10230" width="9.15234375" style="120"/>
    <col min="10231" max="10231" width="12.15234375" style="120" bestFit="1" customWidth="1"/>
    <col min="10232" max="10232" width="13" style="120" customWidth="1"/>
    <col min="10233" max="10235" width="9.15234375" style="120"/>
    <col min="10236" max="10236" width="12" style="120" customWidth="1"/>
    <col min="10237" max="10237" width="9.15234375" style="120"/>
    <col min="10238" max="10238" width="10.15234375" style="120" bestFit="1" customWidth="1"/>
    <col min="10239" max="10240" width="9.15234375" style="120"/>
    <col min="10241" max="10241" width="13.53515625" style="120" customWidth="1"/>
    <col min="10242" max="10242" width="13.3046875" style="120" customWidth="1"/>
    <col min="10243" max="10243" width="14" style="120" customWidth="1"/>
    <col min="10244" max="10244" width="12.53515625" style="120" customWidth="1"/>
    <col min="10245" max="10486" width="9.15234375" style="120"/>
    <col min="10487" max="10487" width="12.15234375" style="120" bestFit="1" customWidth="1"/>
    <col min="10488" max="10488" width="13" style="120" customWidth="1"/>
    <col min="10489" max="10491" width="9.15234375" style="120"/>
    <col min="10492" max="10492" width="12" style="120" customWidth="1"/>
    <col min="10493" max="10493" width="9.15234375" style="120"/>
    <col min="10494" max="10494" width="10.15234375" style="120" bestFit="1" customWidth="1"/>
    <col min="10495" max="10496" width="9.15234375" style="120"/>
    <col min="10497" max="10497" width="13.53515625" style="120" customWidth="1"/>
    <col min="10498" max="10498" width="13.3046875" style="120" customWidth="1"/>
    <col min="10499" max="10499" width="14" style="120" customWidth="1"/>
    <col min="10500" max="10500" width="12.53515625" style="120" customWidth="1"/>
    <col min="10501" max="10742" width="9.15234375" style="120"/>
    <col min="10743" max="10743" width="12.15234375" style="120" bestFit="1" customWidth="1"/>
    <col min="10744" max="10744" width="13" style="120" customWidth="1"/>
    <col min="10745" max="10747" width="9.15234375" style="120"/>
    <col min="10748" max="10748" width="12" style="120" customWidth="1"/>
    <col min="10749" max="10749" width="9.15234375" style="120"/>
    <col min="10750" max="10750" width="10.15234375" style="120" bestFit="1" customWidth="1"/>
    <col min="10751" max="10752" width="9.15234375" style="120"/>
    <col min="10753" max="10753" width="13.53515625" style="120" customWidth="1"/>
    <col min="10754" max="10754" width="13.3046875" style="120" customWidth="1"/>
    <col min="10755" max="10755" width="14" style="120" customWidth="1"/>
    <col min="10756" max="10756" width="12.53515625" style="120" customWidth="1"/>
    <col min="10757" max="10998" width="9.15234375" style="120"/>
    <col min="10999" max="10999" width="12.15234375" style="120" bestFit="1" customWidth="1"/>
    <col min="11000" max="11000" width="13" style="120" customWidth="1"/>
    <col min="11001" max="11003" width="9.15234375" style="120"/>
    <col min="11004" max="11004" width="12" style="120" customWidth="1"/>
    <col min="11005" max="11005" width="9.15234375" style="120"/>
    <col min="11006" max="11006" width="10.15234375" style="120" bestFit="1" customWidth="1"/>
    <col min="11007" max="11008" width="9.15234375" style="120"/>
    <col min="11009" max="11009" width="13.53515625" style="120" customWidth="1"/>
    <col min="11010" max="11010" width="13.3046875" style="120" customWidth="1"/>
    <col min="11011" max="11011" width="14" style="120" customWidth="1"/>
    <col min="11012" max="11012" width="12.53515625" style="120" customWidth="1"/>
    <col min="11013" max="11254" width="9.15234375" style="120"/>
    <col min="11255" max="11255" width="12.15234375" style="120" bestFit="1" customWidth="1"/>
    <col min="11256" max="11256" width="13" style="120" customWidth="1"/>
    <col min="11257" max="11259" width="9.15234375" style="120"/>
    <col min="11260" max="11260" width="12" style="120" customWidth="1"/>
    <col min="11261" max="11261" width="9.15234375" style="120"/>
    <col min="11262" max="11262" width="10.15234375" style="120" bestFit="1" customWidth="1"/>
    <col min="11263" max="11264" width="9.15234375" style="120"/>
    <col min="11265" max="11265" width="13.53515625" style="120" customWidth="1"/>
    <col min="11266" max="11266" width="13.3046875" style="120" customWidth="1"/>
    <col min="11267" max="11267" width="14" style="120" customWidth="1"/>
    <col min="11268" max="11268" width="12.53515625" style="120" customWidth="1"/>
    <col min="11269" max="11510" width="9.15234375" style="120"/>
    <col min="11511" max="11511" width="12.15234375" style="120" bestFit="1" customWidth="1"/>
    <col min="11512" max="11512" width="13" style="120" customWidth="1"/>
    <col min="11513" max="11515" width="9.15234375" style="120"/>
    <col min="11516" max="11516" width="12" style="120" customWidth="1"/>
    <col min="11517" max="11517" width="9.15234375" style="120"/>
    <col min="11518" max="11518" width="10.15234375" style="120" bestFit="1" customWidth="1"/>
    <col min="11519" max="11520" width="9.15234375" style="120"/>
    <col min="11521" max="11521" width="13.53515625" style="120" customWidth="1"/>
    <col min="11522" max="11522" width="13.3046875" style="120" customWidth="1"/>
    <col min="11523" max="11523" width="14" style="120" customWidth="1"/>
    <col min="11524" max="11524" width="12.53515625" style="120" customWidth="1"/>
    <col min="11525" max="11766" width="9.15234375" style="120"/>
    <col min="11767" max="11767" width="12.15234375" style="120" bestFit="1" customWidth="1"/>
    <col min="11768" max="11768" width="13" style="120" customWidth="1"/>
    <col min="11769" max="11771" width="9.15234375" style="120"/>
    <col min="11772" max="11772" width="12" style="120" customWidth="1"/>
    <col min="11773" max="11773" width="9.15234375" style="120"/>
    <col min="11774" max="11774" width="10.15234375" style="120" bestFit="1" customWidth="1"/>
    <col min="11775" max="11776" width="9.15234375" style="120"/>
    <col min="11777" max="11777" width="13.53515625" style="120" customWidth="1"/>
    <col min="11778" max="11778" width="13.3046875" style="120" customWidth="1"/>
    <col min="11779" max="11779" width="14" style="120" customWidth="1"/>
    <col min="11780" max="11780" width="12.53515625" style="120" customWidth="1"/>
    <col min="11781" max="12022" width="9.15234375" style="120"/>
    <col min="12023" max="12023" width="12.15234375" style="120" bestFit="1" customWidth="1"/>
    <col min="12024" max="12024" width="13" style="120" customWidth="1"/>
    <col min="12025" max="12027" width="9.15234375" style="120"/>
    <col min="12028" max="12028" width="12" style="120" customWidth="1"/>
    <col min="12029" max="12029" width="9.15234375" style="120"/>
    <col min="12030" max="12030" width="10.15234375" style="120" bestFit="1" customWidth="1"/>
    <col min="12031" max="12032" width="9.15234375" style="120"/>
    <col min="12033" max="12033" width="13.53515625" style="120" customWidth="1"/>
    <col min="12034" max="12034" width="13.3046875" style="120" customWidth="1"/>
    <col min="12035" max="12035" width="14" style="120" customWidth="1"/>
    <col min="12036" max="12036" width="12.53515625" style="120" customWidth="1"/>
    <col min="12037" max="12278" width="9.15234375" style="120"/>
    <col min="12279" max="12279" width="12.15234375" style="120" bestFit="1" customWidth="1"/>
    <col min="12280" max="12280" width="13" style="120" customWidth="1"/>
    <col min="12281" max="12283" width="9.15234375" style="120"/>
    <col min="12284" max="12284" width="12" style="120" customWidth="1"/>
    <col min="12285" max="12285" width="9.15234375" style="120"/>
    <col min="12286" max="12286" width="10.15234375" style="120" bestFit="1" customWidth="1"/>
    <col min="12287" max="12288" width="9.15234375" style="120"/>
    <col min="12289" max="12289" width="13.53515625" style="120" customWidth="1"/>
    <col min="12290" max="12290" width="13.3046875" style="120" customWidth="1"/>
    <col min="12291" max="12291" width="14" style="120" customWidth="1"/>
    <col min="12292" max="12292" width="12.53515625" style="120" customWidth="1"/>
    <col min="12293" max="12534" width="9.15234375" style="120"/>
    <col min="12535" max="12535" width="12.15234375" style="120" bestFit="1" customWidth="1"/>
    <col min="12536" max="12536" width="13" style="120" customWidth="1"/>
    <col min="12537" max="12539" width="9.15234375" style="120"/>
    <col min="12540" max="12540" width="12" style="120" customWidth="1"/>
    <col min="12541" max="12541" width="9.15234375" style="120"/>
    <col min="12542" max="12542" width="10.15234375" style="120" bestFit="1" customWidth="1"/>
    <col min="12543" max="12544" width="9.15234375" style="120"/>
    <col min="12545" max="12545" width="13.53515625" style="120" customWidth="1"/>
    <col min="12546" max="12546" width="13.3046875" style="120" customWidth="1"/>
    <col min="12547" max="12547" width="14" style="120" customWidth="1"/>
    <col min="12548" max="12548" width="12.53515625" style="120" customWidth="1"/>
    <col min="12549" max="12790" width="9.15234375" style="120"/>
    <col min="12791" max="12791" width="12.15234375" style="120" bestFit="1" customWidth="1"/>
    <col min="12792" max="12792" width="13" style="120" customWidth="1"/>
    <col min="12793" max="12795" width="9.15234375" style="120"/>
    <col min="12796" max="12796" width="12" style="120" customWidth="1"/>
    <col min="12797" max="12797" width="9.15234375" style="120"/>
    <col min="12798" max="12798" width="10.15234375" style="120" bestFit="1" customWidth="1"/>
    <col min="12799" max="12800" width="9.15234375" style="120"/>
    <col min="12801" max="12801" width="13.53515625" style="120" customWidth="1"/>
    <col min="12802" max="12802" width="13.3046875" style="120" customWidth="1"/>
    <col min="12803" max="12803" width="14" style="120" customWidth="1"/>
    <col min="12804" max="12804" width="12.53515625" style="120" customWidth="1"/>
    <col min="12805" max="13046" width="9.15234375" style="120"/>
    <col min="13047" max="13047" width="12.15234375" style="120" bestFit="1" customWidth="1"/>
    <col min="13048" max="13048" width="13" style="120" customWidth="1"/>
    <col min="13049" max="13051" width="9.15234375" style="120"/>
    <col min="13052" max="13052" width="12" style="120" customWidth="1"/>
    <col min="13053" max="13053" width="9.15234375" style="120"/>
    <col min="13054" max="13054" width="10.15234375" style="120" bestFit="1" customWidth="1"/>
    <col min="13055" max="13056" width="9.15234375" style="120"/>
    <col min="13057" max="13057" width="13.53515625" style="120" customWidth="1"/>
    <col min="13058" max="13058" width="13.3046875" style="120" customWidth="1"/>
    <col min="13059" max="13059" width="14" style="120" customWidth="1"/>
    <col min="13060" max="13060" width="12.53515625" style="120" customWidth="1"/>
    <col min="13061" max="13302" width="9.15234375" style="120"/>
    <col min="13303" max="13303" width="12.15234375" style="120" bestFit="1" customWidth="1"/>
    <col min="13304" max="13304" width="13" style="120" customWidth="1"/>
    <col min="13305" max="13307" width="9.15234375" style="120"/>
    <col min="13308" max="13308" width="12" style="120" customWidth="1"/>
    <col min="13309" max="13309" width="9.15234375" style="120"/>
    <col min="13310" max="13310" width="10.15234375" style="120" bestFit="1" customWidth="1"/>
    <col min="13311" max="13312" width="9.15234375" style="120"/>
    <col min="13313" max="13313" width="13.53515625" style="120" customWidth="1"/>
    <col min="13314" max="13314" width="13.3046875" style="120" customWidth="1"/>
    <col min="13315" max="13315" width="14" style="120" customWidth="1"/>
    <col min="13316" max="13316" width="12.53515625" style="120" customWidth="1"/>
    <col min="13317" max="13558" width="9.15234375" style="120"/>
    <col min="13559" max="13559" width="12.15234375" style="120" bestFit="1" customWidth="1"/>
    <col min="13560" max="13560" width="13" style="120" customWidth="1"/>
    <col min="13561" max="13563" width="9.15234375" style="120"/>
    <col min="13564" max="13564" width="12" style="120" customWidth="1"/>
    <col min="13565" max="13565" width="9.15234375" style="120"/>
    <col min="13566" max="13566" width="10.15234375" style="120" bestFit="1" customWidth="1"/>
    <col min="13567" max="13568" width="9.15234375" style="120"/>
    <col min="13569" max="13569" width="13.53515625" style="120" customWidth="1"/>
    <col min="13570" max="13570" width="13.3046875" style="120" customWidth="1"/>
    <col min="13571" max="13571" width="14" style="120" customWidth="1"/>
    <col min="13572" max="13572" width="12.53515625" style="120" customWidth="1"/>
    <col min="13573" max="13814" width="9.15234375" style="120"/>
    <col min="13815" max="13815" width="12.15234375" style="120" bestFit="1" customWidth="1"/>
    <col min="13816" max="13816" width="13" style="120" customWidth="1"/>
    <col min="13817" max="13819" width="9.15234375" style="120"/>
    <col min="13820" max="13820" width="12" style="120" customWidth="1"/>
    <col min="13821" max="13821" width="9.15234375" style="120"/>
    <col min="13822" max="13822" width="10.15234375" style="120" bestFit="1" customWidth="1"/>
    <col min="13823" max="13824" width="9.15234375" style="120"/>
    <col min="13825" max="13825" width="13.53515625" style="120" customWidth="1"/>
    <col min="13826" max="13826" width="13.3046875" style="120" customWidth="1"/>
    <col min="13827" max="13827" width="14" style="120" customWidth="1"/>
    <col min="13828" max="13828" width="12.53515625" style="120" customWidth="1"/>
    <col min="13829" max="14070" width="9.15234375" style="120"/>
    <col min="14071" max="14071" width="12.15234375" style="120" bestFit="1" customWidth="1"/>
    <col min="14072" max="14072" width="13" style="120" customWidth="1"/>
    <col min="14073" max="14075" width="9.15234375" style="120"/>
    <col min="14076" max="14076" width="12" style="120" customWidth="1"/>
    <col min="14077" max="14077" width="9.15234375" style="120"/>
    <col min="14078" max="14078" width="10.15234375" style="120" bestFit="1" customWidth="1"/>
    <col min="14079" max="14080" width="9.15234375" style="120"/>
    <col min="14081" max="14081" width="13.53515625" style="120" customWidth="1"/>
    <col min="14082" max="14082" width="13.3046875" style="120" customWidth="1"/>
    <col min="14083" max="14083" width="14" style="120" customWidth="1"/>
    <col min="14084" max="14084" width="12.53515625" style="120" customWidth="1"/>
    <col min="14085" max="14326" width="9.15234375" style="120"/>
    <col min="14327" max="14327" width="12.15234375" style="120" bestFit="1" customWidth="1"/>
    <col min="14328" max="14328" width="13" style="120" customWidth="1"/>
    <col min="14329" max="14331" width="9.15234375" style="120"/>
    <col min="14332" max="14332" width="12" style="120" customWidth="1"/>
    <col min="14333" max="14333" width="9.15234375" style="120"/>
    <col min="14334" max="14334" width="10.15234375" style="120" bestFit="1" customWidth="1"/>
    <col min="14335" max="14336" width="9.15234375" style="120"/>
    <col min="14337" max="14337" width="13.53515625" style="120" customWidth="1"/>
    <col min="14338" max="14338" width="13.3046875" style="120" customWidth="1"/>
    <col min="14339" max="14339" width="14" style="120" customWidth="1"/>
    <col min="14340" max="14340" width="12.53515625" style="120" customWidth="1"/>
    <col min="14341" max="14582" width="9.15234375" style="120"/>
    <col min="14583" max="14583" width="12.15234375" style="120" bestFit="1" customWidth="1"/>
    <col min="14584" max="14584" width="13" style="120" customWidth="1"/>
    <col min="14585" max="14587" width="9.15234375" style="120"/>
    <col min="14588" max="14588" width="12" style="120" customWidth="1"/>
    <col min="14589" max="14589" width="9.15234375" style="120"/>
    <col min="14590" max="14590" width="10.15234375" style="120" bestFit="1" customWidth="1"/>
    <col min="14591" max="14592" width="9.15234375" style="120"/>
    <col min="14593" max="14593" width="13.53515625" style="120" customWidth="1"/>
    <col min="14594" max="14594" width="13.3046875" style="120" customWidth="1"/>
    <col min="14595" max="14595" width="14" style="120" customWidth="1"/>
    <col min="14596" max="14596" width="12.53515625" style="120" customWidth="1"/>
    <col min="14597" max="14838" width="9.15234375" style="120"/>
    <col min="14839" max="14839" width="12.15234375" style="120" bestFit="1" customWidth="1"/>
    <col min="14840" max="14840" width="13" style="120" customWidth="1"/>
    <col min="14841" max="14843" width="9.15234375" style="120"/>
    <col min="14844" max="14844" width="12" style="120" customWidth="1"/>
    <col min="14845" max="14845" width="9.15234375" style="120"/>
    <col min="14846" max="14846" width="10.15234375" style="120" bestFit="1" customWidth="1"/>
    <col min="14847" max="14848" width="9.15234375" style="120"/>
    <col min="14849" max="14849" width="13.53515625" style="120" customWidth="1"/>
    <col min="14850" max="14850" width="13.3046875" style="120" customWidth="1"/>
    <col min="14851" max="14851" width="14" style="120" customWidth="1"/>
    <col min="14852" max="14852" width="12.53515625" style="120" customWidth="1"/>
    <col min="14853" max="15094" width="9.15234375" style="120"/>
    <col min="15095" max="15095" width="12.15234375" style="120" bestFit="1" customWidth="1"/>
    <col min="15096" max="15096" width="13" style="120" customWidth="1"/>
    <col min="15097" max="15099" width="9.15234375" style="120"/>
    <col min="15100" max="15100" width="12" style="120" customWidth="1"/>
    <col min="15101" max="15101" width="9.15234375" style="120"/>
    <col min="15102" max="15102" width="10.15234375" style="120" bestFit="1" customWidth="1"/>
    <col min="15103" max="15104" width="9.15234375" style="120"/>
    <col min="15105" max="15105" width="13.53515625" style="120" customWidth="1"/>
    <col min="15106" max="15106" width="13.3046875" style="120" customWidth="1"/>
    <col min="15107" max="15107" width="14" style="120" customWidth="1"/>
    <col min="15108" max="15108" width="12.53515625" style="120" customWidth="1"/>
    <col min="15109" max="15350" width="9.15234375" style="120"/>
    <col min="15351" max="15351" width="12.15234375" style="120" bestFit="1" customWidth="1"/>
    <col min="15352" max="15352" width="13" style="120" customWidth="1"/>
    <col min="15353" max="15355" width="9.15234375" style="120"/>
    <col min="15356" max="15356" width="12" style="120" customWidth="1"/>
    <col min="15357" max="15357" width="9.15234375" style="120"/>
    <col min="15358" max="15358" width="10.15234375" style="120" bestFit="1" customWidth="1"/>
    <col min="15359" max="15360" width="9.15234375" style="120"/>
    <col min="15361" max="15361" width="13.53515625" style="120" customWidth="1"/>
    <col min="15362" max="15362" width="13.3046875" style="120" customWidth="1"/>
    <col min="15363" max="15363" width="14" style="120" customWidth="1"/>
    <col min="15364" max="15364" width="12.53515625" style="120" customWidth="1"/>
    <col min="15365" max="15606" width="9.15234375" style="120"/>
    <col min="15607" max="15607" width="12.15234375" style="120" bestFit="1" customWidth="1"/>
    <col min="15608" max="15608" width="13" style="120" customWidth="1"/>
    <col min="15609" max="15611" width="9.15234375" style="120"/>
    <col min="15612" max="15612" width="12" style="120" customWidth="1"/>
    <col min="15613" max="15613" width="9.15234375" style="120"/>
    <col min="15614" max="15614" width="10.15234375" style="120" bestFit="1" customWidth="1"/>
    <col min="15615" max="15616" width="9.15234375" style="120"/>
    <col min="15617" max="15617" width="13.53515625" style="120" customWidth="1"/>
    <col min="15618" max="15618" width="13.3046875" style="120" customWidth="1"/>
    <col min="15619" max="15619" width="14" style="120" customWidth="1"/>
    <col min="15620" max="15620" width="12.53515625" style="120" customWidth="1"/>
    <col min="15621" max="15862" width="9.15234375" style="120"/>
    <col min="15863" max="15863" width="12.15234375" style="120" bestFit="1" customWidth="1"/>
    <col min="15864" max="15864" width="13" style="120" customWidth="1"/>
    <col min="15865" max="15867" width="9.15234375" style="120"/>
    <col min="15868" max="15868" width="12" style="120" customWidth="1"/>
    <col min="15869" max="15869" width="9.15234375" style="120"/>
    <col min="15870" max="15870" width="10.15234375" style="120" bestFit="1" customWidth="1"/>
    <col min="15871" max="15872" width="9.15234375" style="120"/>
    <col min="15873" max="15873" width="13.53515625" style="120" customWidth="1"/>
    <col min="15874" max="15874" width="13.3046875" style="120" customWidth="1"/>
    <col min="15875" max="15875" width="14" style="120" customWidth="1"/>
    <col min="15876" max="15876" width="12.53515625" style="120" customWidth="1"/>
    <col min="15877" max="16118" width="9.15234375" style="120"/>
    <col min="16119" max="16119" width="12.15234375" style="120" bestFit="1" customWidth="1"/>
    <col min="16120" max="16120" width="13" style="120" customWidth="1"/>
    <col min="16121" max="16123" width="9.15234375" style="120"/>
    <col min="16124" max="16124" width="12" style="120" customWidth="1"/>
    <col min="16125" max="16125" width="9.15234375" style="120"/>
    <col min="16126" max="16126" width="10.15234375" style="120" bestFit="1" customWidth="1"/>
    <col min="16127" max="16128" width="9.15234375" style="120"/>
    <col min="16129" max="16129" width="13.53515625" style="120" customWidth="1"/>
    <col min="16130" max="16130" width="13.3046875" style="120" customWidth="1"/>
    <col min="16131" max="16131" width="14" style="120" customWidth="1"/>
    <col min="16132" max="16132" width="12.53515625" style="120" customWidth="1"/>
    <col min="16133" max="16384" width="9.15234375" style="120"/>
  </cols>
  <sheetData>
    <row r="1" spans="1:35" ht="18.45" x14ac:dyDescent="0.5">
      <c r="A1" s="5" t="s">
        <v>122</v>
      </c>
    </row>
    <row r="2" spans="1:35" x14ac:dyDescent="0.5">
      <c r="A2" s="132" t="s">
        <v>74</v>
      </c>
      <c r="F2" s="54"/>
      <c r="K2" s="133"/>
      <c r="M2" s="132" t="s">
        <v>74</v>
      </c>
      <c r="R2" s="54"/>
      <c r="W2" s="133"/>
      <c r="Y2" s="132" t="s">
        <v>74</v>
      </c>
      <c r="AD2" s="54"/>
      <c r="AI2" s="133"/>
    </row>
    <row r="3" spans="1:35" x14ac:dyDescent="0.5">
      <c r="F3" s="81" t="s">
        <v>76</v>
      </c>
      <c r="G3" s="81" t="s">
        <v>80</v>
      </c>
      <c r="K3" s="133"/>
      <c r="R3" s="81" t="s">
        <v>75</v>
      </c>
      <c r="S3" s="81" t="s">
        <v>80</v>
      </c>
      <c r="W3" s="133"/>
      <c r="AD3" s="81" t="s">
        <v>77</v>
      </c>
      <c r="AE3" s="81" t="s">
        <v>80</v>
      </c>
      <c r="AI3" s="133"/>
    </row>
    <row r="4" spans="1:35" x14ac:dyDescent="0.5">
      <c r="F4" s="134" t="s">
        <v>47</v>
      </c>
      <c r="G4" s="134" t="s">
        <v>47</v>
      </c>
      <c r="H4" s="134" t="s">
        <v>47</v>
      </c>
      <c r="I4" s="134" t="s">
        <v>47</v>
      </c>
      <c r="J4" s="134" t="s">
        <v>47</v>
      </c>
      <c r="K4" s="134" t="s">
        <v>47</v>
      </c>
      <c r="R4" s="134" t="s">
        <v>47</v>
      </c>
      <c r="S4" s="134" t="s">
        <v>47</v>
      </c>
      <c r="T4" s="134" t="s">
        <v>47</v>
      </c>
      <c r="U4" s="134" t="s">
        <v>47</v>
      </c>
      <c r="V4" s="134" t="s">
        <v>47</v>
      </c>
      <c r="W4" s="134" t="s">
        <v>47</v>
      </c>
      <c r="AD4" s="134" t="s">
        <v>47</v>
      </c>
      <c r="AE4" s="134" t="s">
        <v>47</v>
      </c>
      <c r="AF4" s="134" t="s">
        <v>47</v>
      </c>
      <c r="AG4" s="134" t="s">
        <v>47</v>
      </c>
      <c r="AH4" s="134" t="s">
        <v>47</v>
      </c>
      <c r="AI4" s="134" t="s">
        <v>47</v>
      </c>
    </row>
    <row r="5" spans="1:35" x14ac:dyDescent="0.5">
      <c r="A5" s="11" t="s">
        <v>50</v>
      </c>
      <c r="F5" s="11" t="s">
        <v>48</v>
      </c>
      <c r="G5" s="135">
        <f>D11</f>
        <v>100000</v>
      </c>
      <c r="H5" s="11" t="s">
        <v>49</v>
      </c>
      <c r="K5" s="136">
        <f>D14</f>
        <v>2</v>
      </c>
      <c r="M5" s="11" t="s">
        <v>50</v>
      </c>
      <c r="R5" s="11" t="s">
        <v>48</v>
      </c>
      <c r="S5" s="135">
        <f>P11</f>
        <v>100000</v>
      </c>
      <c r="T5" s="11" t="s">
        <v>49</v>
      </c>
      <c r="W5" s="136">
        <f>P14</f>
        <v>2</v>
      </c>
      <c r="Y5" s="11" t="s">
        <v>50</v>
      </c>
      <c r="AD5" s="11" t="s">
        <v>48</v>
      </c>
      <c r="AE5" s="135">
        <f>AB11</f>
        <v>100000</v>
      </c>
      <c r="AF5" s="11" t="s">
        <v>49</v>
      </c>
      <c r="AI5" s="136">
        <f>AB14</f>
        <v>2</v>
      </c>
    </row>
    <row r="6" spans="1:35" x14ac:dyDescent="0.5">
      <c r="A6" s="11" t="s">
        <v>52</v>
      </c>
      <c r="D6" s="137">
        <v>1</v>
      </c>
      <c r="F6" s="11" t="s">
        <v>51</v>
      </c>
      <c r="G6" s="138">
        <f>D12</f>
        <v>0.05</v>
      </c>
      <c r="H6" s="11" t="s">
        <v>71</v>
      </c>
      <c r="K6" s="136">
        <f>D15</f>
        <v>12</v>
      </c>
      <c r="M6" s="11" t="s">
        <v>52</v>
      </c>
      <c r="P6" s="137">
        <v>1</v>
      </c>
      <c r="R6" s="11" t="s">
        <v>51</v>
      </c>
      <c r="S6" s="138">
        <f>P12</f>
        <v>0.05</v>
      </c>
      <c r="T6" s="11" t="s">
        <v>71</v>
      </c>
      <c r="W6" s="136">
        <f>P15</f>
        <v>12</v>
      </c>
      <c r="Y6" s="11" t="s">
        <v>52</v>
      </c>
      <c r="AB6" s="137">
        <v>1</v>
      </c>
      <c r="AD6" s="11" t="s">
        <v>51</v>
      </c>
      <c r="AE6" s="138">
        <f>AB12</f>
        <v>0.05</v>
      </c>
      <c r="AF6" s="11" t="s">
        <v>71</v>
      </c>
      <c r="AI6" s="136">
        <f>AB15</f>
        <v>12</v>
      </c>
    </row>
    <row r="7" spans="1:35" x14ac:dyDescent="0.5">
      <c r="A7" s="11" t="s">
        <v>54</v>
      </c>
      <c r="D7" s="137">
        <v>1</v>
      </c>
      <c r="F7" s="11" t="s">
        <v>53</v>
      </c>
      <c r="G7" s="139">
        <f>D13</f>
        <v>25</v>
      </c>
      <c r="M7" s="11" t="s">
        <v>54</v>
      </c>
      <c r="P7" s="137">
        <v>1</v>
      </c>
      <c r="R7" s="11" t="s">
        <v>53</v>
      </c>
      <c r="S7" s="139">
        <f>P13</f>
        <v>25</v>
      </c>
      <c r="Y7" s="11" t="s">
        <v>54</v>
      </c>
      <c r="AB7" s="137">
        <v>1</v>
      </c>
      <c r="AD7" s="11" t="s">
        <v>53</v>
      </c>
      <c r="AE7" s="139">
        <f>AB13</f>
        <v>25</v>
      </c>
    </row>
    <row r="8" spans="1:35" x14ac:dyDescent="0.5">
      <c r="A8" s="11" t="s">
        <v>73</v>
      </c>
      <c r="D8" s="137">
        <v>2020</v>
      </c>
      <c r="F8" s="134" t="s">
        <v>47</v>
      </c>
      <c r="G8" s="134" t="s">
        <v>47</v>
      </c>
      <c r="H8" s="134" t="s">
        <v>47</v>
      </c>
      <c r="I8" s="134" t="s">
        <v>47</v>
      </c>
      <c r="J8" s="134" t="s">
        <v>47</v>
      </c>
      <c r="K8" s="134" t="s">
        <v>47</v>
      </c>
      <c r="M8" s="11" t="s">
        <v>73</v>
      </c>
      <c r="P8" s="137">
        <v>2020</v>
      </c>
      <c r="R8" s="134" t="s">
        <v>47</v>
      </c>
      <c r="S8" s="134" t="s">
        <v>47</v>
      </c>
      <c r="T8" s="134" t="s">
        <v>47</v>
      </c>
      <c r="U8" s="134" t="s">
        <v>47</v>
      </c>
      <c r="V8" s="134" t="s">
        <v>47</v>
      </c>
      <c r="W8" s="134" t="s">
        <v>47</v>
      </c>
      <c r="Y8" s="11" t="s">
        <v>73</v>
      </c>
      <c r="AB8" s="137">
        <v>2020</v>
      </c>
      <c r="AD8" s="134" t="s">
        <v>47</v>
      </c>
      <c r="AE8" s="134" t="s">
        <v>47</v>
      </c>
      <c r="AF8" s="134" t="s">
        <v>47</v>
      </c>
      <c r="AG8" s="134" t="s">
        <v>47</v>
      </c>
      <c r="AH8" s="134" t="s">
        <v>47</v>
      </c>
      <c r="AI8" s="134" t="s">
        <v>47</v>
      </c>
    </row>
    <row r="9" spans="1:35" x14ac:dyDescent="0.5">
      <c r="D9" s="140"/>
      <c r="F9" s="133" t="s">
        <v>55</v>
      </c>
      <c r="G9" s="133" t="s">
        <v>56</v>
      </c>
      <c r="H9" s="133" t="s">
        <v>57</v>
      </c>
      <c r="I9" s="133" t="s">
        <v>58</v>
      </c>
      <c r="J9" s="133" t="s">
        <v>59</v>
      </c>
      <c r="K9" s="133" t="s">
        <v>60</v>
      </c>
      <c r="P9" s="140"/>
      <c r="R9" s="133" t="s">
        <v>55</v>
      </c>
      <c r="S9" s="133" t="s">
        <v>56</v>
      </c>
      <c r="T9" s="133" t="s">
        <v>57</v>
      </c>
      <c r="U9" s="133" t="s">
        <v>58</v>
      </c>
      <c r="V9" s="133" t="s">
        <v>59</v>
      </c>
      <c r="W9" s="133" t="s">
        <v>60</v>
      </c>
      <c r="AB9" s="140"/>
      <c r="AD9" s="133" t="s">
        <v>55</v>
      </c>
      <c r="AE9" s="133" t="s">
        <v>56</v>
      </c>
      <c r="AF9" s="133" t="s">
        <v>57</v>
      </c>
      <c r="AG9" s="133" t="s">
        <v>58</v>
      </c>
      <c r="AH9" s="133" t="s">
        <v>59</v>
      </c>
      <c r="AI9" s="133" t="s">
        <v>60</v>
      </c>
    </row>
    <row r="10" spans="1:35" x14ac:dyDescent="0.5">
      <c r="A10" s="134" t="s">
        <v>47</v>
      </c>
      <c r="B10" s="134" t="s">
        <v>47</v>
      </c>
      <c r="C10" s="134" t="s">
        <v>47</v>
      </c>
      <c r="D10" s="134" t="s">
        <v>47</v>
      </c>
      <c r="F10" s="133" t="s">
        <v>61</v>
      </c>
      <c r="G10" s="133" t="s">
        <v>62</v>
      </c>
      <c r="H10" s="133" t="s">
        <v>55</v>
      </c>
      <c r="I10" s="133" t="s">
        <v>55</v>
      </c>
      <c r="J10" s="133" t="s">
        <v>55</v>
      </c>
      <c r="K10" s="133" t="s">
        <v>62</v>
      </c>
      <c r="M10" s="134" t="s">
        <v>47</v>
      </c>
      <c r="N10" s="134" t="s">
        <v>47</v>
      </c>
      <c r="O10" s="134" t="s">
        <v>47</v>
      </c>
      <c r="P10" s="134" t="s">
        <v>47</v>
      </c>
      <c r="R10" s="133" t="s">
        <v>61</v>
      </c>
      <c r="S10" s="133" t="s">
        <v>62</v>
      </c>
      <c r="T10" s="133" t="s">
        <v>55</v>
      </c>
      <c r="U10" s="133" t="s">
        <v>55</v>
      </c>
      <c r="V10" s="133" t="s">
        <v>55</v>
      </c>
      <c r="W10" s="133" t="s">
        <v>62</v>
      </c>
      <c r="Y10" s="134" t="s">
        <v>47</v>
      </c>
      <c r="Z10" s="134" t="s">
        <v>47</v>
      </c>
      <c r="AA10" s="134" t="s">
        <v>47</v>
      </c>
      <c r="AB10" s="134" t="s">
        <v>47</v>
      </c>
      <c r="AD10" s="133" t="s">
        <v>61</v>
      </c>
      <c r="AE10" s="133" t="s">
        <v>62</v>
      </c>
      <c r="AF10" s="133" t="s">
        <v>55</v>
      </c>
      <c r="AG10" s="133" t="s">
        <v>55</v>
      </c>
      <c r="AH10" s="133" t="s">
        <v>55</v>
      </c>
      <c r="AI10" s="133" t="s">
        <v>62</v>
      </c>
    </row>
    <row r="11" spans="1:35" x14ac:dyDescent="0.5">
      <c r="A11" s="11" t="s">
        <v>79</v>
      </c>
      <c r="D11" s="141">
        <v>100000</v>
      </c>
      <c r="F11" s="134" t="s">
        <v>63</v>
      </c>
      <c r="G11" s="134" t="s">
        <v>63</v>
      </c>
      <c r="H11" s="134" t="s">
        <v>63</v>
      </c>
      <c r="I11" s="134" t="s">
        <v>63</v>
      </c>
      <c r="J11" s="134" t="s">
        <v>63</v>
      </c>
      <c r="K11" s="134" t="s">
        <v>63</v>
      </c>
      <c r="M11" s="11" t="s">
        <v>79</v>
      </c>
      <c r="P11" s="141">
        <v>100000</v>
      </c>
      <c r="R11" s="134" t="s">
        <v>63</v>
      </c>
      <c r="S11" s="134" t="s">
        <v>63</v>
      </c>
      <c r="T11" s="134" t="s">
        <v>63</v>
      </c>
      <c r="U11" s="134" t="s">
        <v>63</v>
      </c>
      <c r="V11" s="134" t="s">
        <v>63</v>
      </c>
      <c r="W11" s="134" t="s">
        <v>63</v>
      </c>
      <c r="Y11" s="11" t="s">
        <v>79</v>
      </c>
      <c r="AB11" s="141">
        <v>100000</v>
      </c>
      <c r="AD11" s="134" t="s">
        <v>63</v>
      </c>
      <c r="AE11" s="134" t="s">
        <v>63</v>
      </c>
      <c r="AF11" s="134" t="s">
        <v>63</v>
      </c>
      <c r="AG11" s="134" t="s">
        <v>63</v>
      </c>
      <c r="AH11" s="134" t="s">
        <v>63</v>
      </c>
      <c r="AI11" s="134" t="s">
        <v>63</v>
      </c>
    </row>
    <row r="12" spans="1:35" x14ac:dyDescent="0.5">
      <c r="A12" s="11" t="s">
        <v>78</v>
      </c>
      <c r="D12" s="142">
        <v>0.05</v>
      </c>
      <c r="F12" s="143">
        <f>DATE(D8,D6,D7)</f>
        <v>43831</v>
      </c>
      <c r="G12" s="139">
        <f>D11</f>
        <v>100000</v>
      </c>
      <c r="H12" s="139">
        <f>D19</f>
        <v>581.60498503701399</v>
      </c>
      <c r="I12" s="139">
        <f t="shared" ref="I12:I75" si="0">G12*($D$17/$D$15)</f>
        <v>412.39154651442345</v>
      </c>
      <c r="J12" s="139">
        <f t="shared" ref="J12:J75" si="1">H12-I12</f>
        <v>169.21343852259054</v>
      </c>
      <c r="K12" s="139">
        <f t="shared" ref="K12:K75" si="2">G12-J12</f>
        <v>99830.786561477405</v>
      </c>
      <c r="M12" s="11" t="s">
        <v>78</v>
      </c>
      <c r="P12" s="142">
        <v>0.05</v>
      </c>
      <c r="R12" s="143">
        <f>DATE(P8,P6,P7)</f>
        <v>43831</v>
      </c>
      <c r="S12" s="139">
        <f>P11</f>
        <v>100000</v>
      </c>
      <c r="T12" s="139">
        <f>P19</f>
        <v>581.60498503701399</v>
      </c>
      <c r="U12" s="139">
        <f t="shared" ref="U12:U75" si="3">S12*($D$17/$D$15)</f>
        <v>412.39154651442345</v>
      </c>
      <c r="V12" s="139">
        <f t="shared" ref="V12:V75" si="4">T12-U12</f>
        <v>169.21343852259054</v>
      </c>
      <c r="W12" s="139">
        <f t="shared" ref="W12:W75" si="5">S12-V12</f>
        <v>99830.786561477405</v>
      </c>
      <c r="Y12" s="11" t="s">
        <v>78</v>
      </c>
      <c r="AB12" s="142">
        <v>0.05</v>
      </c>
      <c r="AD12" s="143">
        <f>DATE(AB8,AB6,AB7)</f>
        <v>43831</v>
      </c>
      <c r="AE12" s="139">
        <f>AB11</f>
        <v>100000</v>
      </c>
      <c r="AF12" s="139">
        <f>AB19</f>
        <v>581.60498503701399</v>
      </c>
      <c r="AG12" s="139">
        <f t="shared" ref="AG12:AG75" si="6">AE12*($D$17/$D$15)</f>
        <v>412.39154651442345</v>
      </c>
      <c r="AH12" s="139">
        <f t="shared" ref="AH12:AH75" si="7">AF12-AG12</f>
        <v>169.21343852259054</v>
      </c>
      <c r="AI12" s="139">
        <f t="shared" ref="AI12:AI75" si="8">AE12-AH12</f>
        <v>99830.786561477405</v>
      </c>
    </row>
    <row r="13" spans="1:35" x14ac:dyDescent="0.5">
      <c r="A13" s="11" t="s">
        <v>64</v>
      </c>
      <c r="D13" s="144">
        <v>25</v>
      </c>
      <c r="F13" s="143">
        <f t="shared" ref="F13:F76" si="9">F12+32*(12/$D$15)-DAY(F12+(31*(12/$D$15)))</f>
        <v>43862</v>
      </c>
      <c r="G13" s="139">
        <f t="shared" ref="G13:G76" si="10">IF(K12&gt;0,K12,0)</f>
        <v>99830.786561477405</v>
      </c>
      <c r="H13" s="139">
        <f t="shared" ref="H13:H76" si="11">IF(G13&gt;$D$19,$D$19,G13+I13)</f>
        <v>581.60498503701399</v>
      </c>
      <c r="I13" s="139">
        <f t="shared" si="0"/>
        <v>411.69372459838991</v>
      </c>
      <c r="J13" s="139">
        <f t="shared" si="1"/>
        <v>169.91126043862408</v>
      </c>
      <c r="K13" s="139">
        <f t="shared" si="2"/>
        <v>99660.875301038788</v>
      </c>
      <c r="M13" s="11" t="s">
        <v>64</v>
      </c>
      <c r="P13" s="144">
        <v>25</v>
      </c>
      <c r="R13" s="143">
        <f t="shared" ref="R13:R76" si="12">R12+32*(12/$D$15)-DAY(R12+(31*(12/$D$15)))</f>
        <v>43862</v>
      </c>
      <c r="S13" s="139">
        <f t="shared" ref="S13:S22" si="13">IF(W12&gt;0,W12,0)</f>
        <v>99830.786561477405</v>
      </c>
      <c r="T13" s="139">
        <f t="shared" ref="T13:T76" si="14">IF(S13&gt;$D$19,$D$19,S13+U13)</f>
        <v>581.60498503701399</v>
      </c>
      <c r="U13" s="139">
        <f t="shared" si="3"/>
        <v>411.69372459838991</v>
      </c>
      <c r="V13" s="139">
        <f t="shared" si="4"/>
        <v>169.91126043862408</v>
      </c>
      <c r="W13" s="139">
        <f t="shared" si="5"/>
        <v>99660.875301038788</v>
      </c>
      <c r="Y13" s="11" t="s">
        <v>64</v>
      </c>
      <c r="AB13" s="144">
        <v>25</v>
      </c>
      <c r="AD13" s="143">
        <f t="shared" ref="AD13:AD76" si="15">AD12+32*(12/$D$15)-DAY(AD12+(31*(12/$D$15)))</f>
        <v>43862</v>
      </c>
      <c r="AE13" s="139">
        <f t="shared" ref="AE13:AE22" si="16">IF(AI12&gt;0,AI12,0)</f>
        <v>99830.786561477405</v>
      </c>
      <c r="AF13" s="139">
        <f t="shared" ref="AF13:AF76" si="17">IF(AE13&gt;$D$19,$D$19,AE13+AG13)</f>
        <v>581.60498503701399</v>
      </c>
      <c r="AG13" s="139">
        <f t="shared" si="6"/>
        <v>411.69372459838991</v>
      </c>
      <c r="AH13" s="139">
        <f t="shared" si="7"/>
        <v>169.91126043862408</v>
      </c>
      <c r="AI13" s="139">
        <f t="shared" si="8"/>
        <v>99660.875301038788</v>
      </c>
    </row>
    <row r="14" spans="1:35" x14ac:dyDescent="0.5">
      <c r="A14" s="11" t="s">
        <v>65</v>
      </c>
      <c r="D14" s="137">
        <v>2</v>
      </c>
      <c r="F14" s="143">
        <f t="shared" si="9"/>
        <v>43891</v>
      </c>
      <c r="G14" s="139">
        <f t="shared" si="10"/>
        <v>99660.875301038788</v>
      </c>
      <c r="H14" s="139">
        <f t="shared" si="11"/>
        <v>581.60498503701399</v>
      </c>
      <c r="I14" s="139">
        <f t="shared" si="0"/>
        <v>410.99302492376495</v>
      </c>
      <c r="J14" s="139">
        <f t="shared" si="1"/>
        <v>170.61196011324904</v>
      </c>
      <c r="K14" s="139">
        <f t="shared" si="2"/>
        <v>99490.263340925536</v>
      </c>
      <c r="M14" s="11" t="s">
        <v>65</v>
      </c>
      <c r="P14" s="137">
        <v>2</v>
      </c>
      <c r="R14" s="143">
        <f t="shared" si="12"/>
        <v>43891</v>
      </c>
      <c r="S14" s="139">
        <f t="shared" si="13"/>
        <v>99660.875301038788</v>
      </c>
      <c r="T14" s="139">
        <f t="shared" si="14"/>
        <v>581.60498503701399</v>
      </c>
      <c r="U14" s="139">
        <f t="shared" si="3"/>
        <v>410.99302492376495</v>
      </c>
      <c r="V14" s="139">
        <f t="shared" si="4"/>
        <v>170.61196011324904</v>
      </c>
      <c r="W14" s="139">
        <f t="shared" si="5"/>
        <v>99490.263340925536</v>
      </c>
      <c r="Y14" s="11" t="s">
        <v>65</v>
      </c>
      <c r="AB14" s="137">
        <v>2</v>
      </c>
      <c r="AD14" s="143">
        <f t="shared" si="15"/>
        <v>43891</v>
      </c>
      <c r="AE14" s="139">
        <f t="shared" si="16"/>
        <v>99660.875301038788</v>
      </c>
      <c r="AF14" s="139">
        <f t="shared" si="17"/>
        <v>581.60498503701399</v>
      </c>
      <c r="AG14" s="139">
        <f t="shared" si="6"/>
        <v>410.99302492376495</v>
      </c>
      <c r="AH14" s="139">
        <f t="shared" si="7"/>
        <v>170.61196011324904</v>
      </c>
      <c r="AI14" s="139">
        <f t="shared" si="8"/>
        <v>99490.263340925536</v>
      </c>
    </row>
    <row r="15" spans="1:35" x14ac:dyDescent="0.5">
      <c r="A15" s="11" t="s">
        <v>66</v>
      </c>
      <c r="D15" s="137">
        <v>12</v>
      </c>
      <c r="F15" s="143">
        <f t="shared" si="9"/>
        <v>43922</v>
      </c>
      <c r="G15" s="139">
        <f t="shared" si="10"/>
        <v>99490.263340925536</v>
      </c>
      <c r="H15" s="139">
        <f t="shared" si="11"/>
        <v>581.60498503701399</v>
      </c>
      <c r="I15" s="139">
        <f t="shared" si="0"/>
        <v>410.28943562291533</v>
      </c>
      <c r="J15" s="139">
        <f t="shared" si="1"/>
        <v>171.31554941409865</v>
      </c>
      <c r="K15" s="139">
        <f t="shared" si="2"/>
        <v>99318.94779151144</v>
      </c>
      <c r="M15" s="11" t="s">
        <v>66</v>
      </c>
      <c r="P15" s="137">
        <v>12</v>
      </c>
      <c r="R15" s="143">
        <f t="shared" si="12"/>
        <v>43922</v>
      </c>
      <c r="S15" s="139">
        <f t="shared" si="13"/>
        <v>99490.263340925536</v>
      </c>
      <c r="T15" s="139">
        <f t="shared" si="14"/>
        <v>581.60498503701399</v>
      </c>
      <c r="U15" s="139">
        <f t="shared" si="3"/>
        <v>410.28943562291533</v>
      </c>
      <c r="V15" s="139">
        <f t="shared" si="4"/>
        <v>171.31554941409865</v>
      </c>
      <c r="W15" s="139">
        <f t="shared" si="5"/>
        <v>99318.94779151144</v>
      </c>
      <c r="Y15" s="11" t="s">
        <v>66</v>
      </c>
      <c r="AB15" s="137">
        <v>12</v>
      </c>
      <c r="AD15" s="143">
        <f t="shared" si="15"/>
        <v>43922</v>
      </c>
      <c r="AE15" s="139">
        <f t="shared" si="16"/>
        <v>99490.263340925536</v>
      </c>
      <c r="AF15" s="139">
        <f t="shared" si="17"/>
        <v>581.60498503701399</v>
      </c>
      <c r="AG15" s="139">
        <f t="shared" si="6"/>
        <v>410.28943562291533</v>
      </c>
      <c r="AH15" s="139">
        <f t="shared" si="7"/>
        <v>171.31554941409865</v>
      </c>
      <c r="AI15" s="139">
        <f t="shared" si="8"/>
        <v>99318.94779151144</v>
      </c>
    </row>
    <row r="16" spans="1:35" x14ac:dyDescent="0.5">
      <c r="F16" s="143">
        <f t="shared" si="9"/>
        <v>43952</v>
      </c>
      <c r="G16" s="139">
        <f t="shared" si="10"/>
        <v>99318.94779151144</v>
      </c>
      <c r="H16" s="139">
        <f t="shared" si="11"/>
        <v>581.60498503701399</v>
      </c>
      <c r="I16" s="139">
        <f t="shared" si="0"/>
        <v>409.58294477926682</v>
      </c>
      <c r="J16" s="139">
        <f t="shared" si="1"/>
        <v>172.02204025774716</v>
      </c>
      <c r="K16" s="139">
        <f t="shared" si="2"/>
        <v>99146.925751253686</v>
      </c>
      <c r="R16" s="143">
        <f t="shared" si="12"/>
        <v>43952</v>
      </c>
      <c r="S16" s="139">
        <f t="shared" si="13"/>
        <v>99318.94779151144</v>
      </c>
      <c r="T16" s="139">
        <f t="shared" si="14"/>
        <v>581.60498503701399</v>
      </c>
      <c r="U16" s="139">
        <f t="shared" si="3"/>
        <v>409.58294477926682</v>
      </c>
      <c r="V16" s="139">
        <f t="shared" si="4"/>
        <v>172.02204025774716</v>
      </c>
      <c r="W16" s="139">
        <f t="shared" si="5"/>
        <v>99146.925751253686</v>
      </c>
      <c r="AD16" s="143">
        <f t="shared" si="15"/>
        <v>43952</v>
      </c>
      <c r="AE16" s="139">
        <f t="shared" si="16"/>
        <v>99318.94779151144</v>
      </c>
      <c r="AF16" s="139">
        <f t="shared" si="17"/>
        <v>581.60498503701399</v>
      </c>
      <c r="AG16" s="139">
        <f t="shared" si="6"/>
        <v>409.58294477926682</v>
      </c>
      <c r="AH16" s="139">
        <f t="shared" si="7"/>
        <v>172.02204025774716</v>
      </c>
      <c r="AI16" s="139">
        <f t="shared" si="8"/>
        <v>99146.925751253686</v>
      </c>
    </row>
    <row r="17" spans="1:35" x14ac:dyDescent="0.5">
      <c r="A17" s="11" t="s">
        <v>67</v>
      </c>
      <c r="D17" s="138">
        <f>D15*((1+(D12/D14))^(D14/D15)-1)</f>
        <v>4.9486985581730814E-2</v>
      </c>
      <c r="F17" s="143">
        <f t="shared" si="9"/>
        <v>43983</v>
      </c>
      <c r="G17" s="139">
        <f t="shared" si="10"/>
        <v>99146.925751253686</v>
      </c>
      <c r="H17" s="139">
        <f t="shared" si="11"/>
        <v>581.60498503701399</v>
      </c>
      <c r="I17" s="139">
        <f t="shared" si="0"/>
        <v>408.87354042710223</v>
      </c>
      <c r="J17" s="139">
        <f t="shared" si="1"/>
        <v>172.73144460991176</v>
      </c>
      <c r="K17" s="139">
        <f t="shared" si="2"/>
        <v>98974.194306643767</v>
      </c>
      <c r="M17" s="11" t="s">
        <v>67</v>
      </c>
      <c r="P17" s="138">
        <f>P15*((1+(P12/P14))^(P14/P15)-1)</f>
        <v>4.9486985581730814E-2</v>
      </c>
      <c r="R17" s="143">
        <f t="shared" si="12"/>
        <v>43983</v>
      </c>
      <c r="S17" s="139">
        <f t="shared" si="13"/>
        <v>99146.925751253686</v>
      </c>
      <c r="T17" s="139">
        <f t="shared" si="14"/>
        <v>581.60498503701399</v>
      </c>
      <c r="U17" s="139">
        <f t="shared" si="3"/>
        <v>408.87354042710223</v>
      </c>
      <c r="V17" s="139">
        <f t="shared" si="4"/>
        <v>172.73144460991176</v>
      </c>
      <c r="W17" s="139">
        <f t="shared" si="5"/>
        <v>98974.194306643767</v>
      </c>
      <c r="Y17" s="11" t="s">
        <v>67</v>
      </c>
      <c r="AB17" s="138">
        <f>AB15*((1+(AB12/AB14))^(AB14/AB15)-1)</f>
        <v>4.9486985581730814E-2</v>
      </c>
      <c r="AD17" s="143">
        <f t="shared" si="15"/>
        <v>43983</v>
      </c>
      <c r="AE17" s="139">
        <f t="shared" si="16"/>
        <v>99146.925751253686</v>
      </c>
      <c r="AF17" s="139">
        <f t="shared" si="17"/>
        <v>581.60498503701399</v>
      </c>
      <c r="AG17" s="139">
        <f t="shared" si="6"/>
        <v>408.87354042710223</v>
      </c>
      <c r="AH17" s="139">
        <f t="shared" si="7"/>
        <v>172.73144460991176</v>
      </c>
      <c r="AI17" s="139">
        <f t="shared" si="8"/>
        <v>98974.194306643767</v>
      </c>
    </row>
    <row r="18" spans="1:35" x14ac:dyDescent="0.5">
      <c r="F18" s="143">
        <f t="shared" si="9"/>
        <v>44013</v>
      </c>
      <c r="G18" s="139">
        <f t="shared" si="10"/>
        <v>98974.194306643767</v>
      </c>
      <c r="H18" s="139">
        <f t="shared" si="11"/>
        <v>581.60498503701399</v>
      </c>
      <c r="I18" s="139">
        <f t="shared" si="0"/>
        <v>408.16121055135869</v>
      </c>
      <c r="J18" s="139">
        <f t="shared" si="1"/>
        <v>173.4437744856553</v>
      </c>
      <c r="K18" s="139">
        <f t="shared" si="2"/>
        <v>98800.750532158112</v>
      </c>
      <c r="R18" s="143">
        <f t="shared" si="12"/>
        <v>44013</v>
      </c>
      <c r="S18" s="139">
        <f t="shared" si="13"/>
        <v>98974.194306643767</v>
      </c>
      <c r="T18" s="139">
        <f t="shared" si="14"/>
        <v>581.60498503701399</v>
      </c>
      <c r="U18" s="139">
        <f t="shared" si="3"/>
        <v>408.16121055135869</v>
      </c>
      <c r="V18" s="139">
        <f t="shared" si="4"/>
        <v>173.4437744856553</v>
      </c>
      <c r="W18" s="139">
        <f t="shared" si="5"/>
        <v>98800.750532158112</v>
      </c>
      <c r="AD18" s="143">
        <f t="shared" si="15"/>
        <v>44013</v>
      </c>
      <c r="AE18" s="139">
        <f t="shared" si="16"/>
        <v>98974.194306643767</v>
      </c>
      <c r="AF18" s="139">
        <f t="shared" si="17"/>
        <v>581.60498503701399</v>
      </c>
      <c r="AG18" s="139">
        <f t="shared" si="6"/>
        <v>408.16121055135869</v>
      </c>
      <c r="AH18" s="139">
        <f t="shared" si="7"/>
        <v>173.4437744856553</v>
      </c>
      <c r="AI18" s="139">
        <f t="shared" si="8"/>
        <v>98800.750532158112</v>
      </c>
    </row>
    <row r="19" spans="1:35" x14ac:dyDescent="0.5">
      <c r="A19" s="11" t="s">
        <v>68</v>
      </c>
      <c r="D19" s="145">
        <f>(D11*(D17/D15))*(((1+(D17/D15))^(D13*D15))/((1+(D17/D15))^(D13*D15)-1))</f>
        <v>581.60498503701399</v>
      </c>
      <c r="F19" s="143">
        <f t="shared" si="9"/>
        <v>44044</v>
      </c>
      <c r="G19" s="139">
        <f t="shared" si="10"/>
        <v>98800.750532158112</v>
      </c>
      <c r="H19" s="139">
        <f t="shared" si="11"/>
        <v>581.60498503701399</v>
      </c>
      <c r="I19" s="139">
        <f t="shared" si="0"/>
        <v>407.44594308742427</v>
      </c>
      <c r="J19" s="139">
        <f t="shared" si="1"/>
        <v>174.15904194958972</v>
      </c>
      <c r="K19" s="139">
        <f t="shared" si="2"/>
        <v>98626.591490208521</v>
      </c>
      <c r="M19" s="11" t="s">
        <v>68</v>
      </c>
      <c r="P19" s="145">
        <f>(P11*(P17/P15))*(((1+(P17/P15))^(P13*P15))/((1+(P17/P15))^(P13*P15)-1))</f>
        <v>581.60498503701399</v>
      </c>
      <c r="R19" s="143">
        <f t="shared" si="12"/>
        <v>44044</v>
      </c>
      <c r="S19" s="139">
        <f t="shared" si="13"/>
        <v>98800.750532158112</v>
      </c>
      <c r="T19" s="139">
        <f t="shared" si="14"/>
        <v>581.60498503701399</v>
      </c>
      <c r="U19" s="139">
        <f t="shared" si="3"/>
        <v>407.44594308742427</v>
      </c>
      <c r="V19" s="139">
        <f t="shared" si="4"/>
        <v>174.15904194958972</v>
      </c>
      <c r="W19" s="139">
        <f t="shared" si="5"/>
        <v>98626.591490208521</v>
      </c>
      <c r="Y19" s="11" t="s">
        <v>68</v>
      </c>
      <c r="AB19" s="145">
        <f>(AB11*(AB17/AB15))*(((1+(AB17/AB15))^(AB13*AB15))/((1+(AB17/AB15))^(AB13*AB15)-1))</f>
        <v>581.60498503701399</v>
      </c>
      <c r="AD19" s="143">
        <f t="shared" si="15"/>
        <v>44044</v>
      </c>
      <c r="AE19" s="139">
        <f t="shared" si="16"/>
        <v>98800.750532158112</v>
      </c>
      <c r="AF19" s="139">
        <f t="shared" si="17"/>
        <v>581.60498503701399</v>
      </c>
      <c r="AG19" s="139">
        <f t="shared" si="6"/>
        <v>407.44594308742427</v>
      </c>
      <c r="AH19" s="139">
        <f t="shared" si="7"/>
        <v>174.15904194958972</v>
      </c>
      <c r="AI19" s="139">
        <f t="shared" si="8"/>
        <v>98626.591490208521</v>
      </c>
    </row>
    <row r="20" spans="1:35" x14ac:dyDescent="0.5">
      <c r="F20" s="143">
        <f t="shared" si="9"/>
        <v>44075</v>
      </c>
      <c r="G20" s="139">
        <f t="shared" si="10"/>
        <v>98626.591490208521</v>
      </c>
      <c r="H20" s="139">
        <f t="shared" si="11"/>
        <v>581.60498503701399</v>
      </c>
      <c r="I20" s="139">
        <f t="shared" si="0"/>
        <v>406.72772592093366</v>
      </c>
      <c r="J20" s="139">
        <f t="shared" si="1"/>
        <v>174.87725911608032</v>
      </c>
      <c r="K20" s="139">
        <f t="shared" si="2"/>
        <v>98451.714231092439</v>
      </c>
      <c r="R20" s="143">
        <f t="shared" si="12"/>
        <v>44075</v>
      </c>
      <c r="S20" s="139">
        <f t="shared" si="13"/>
        <v>98626.591490208521</v>
      </c>
      <c r="T20" s="139">
        <f t="shared" si="14"/>
        <v>581.60498503701399</v>
      </c>
      <c r="U20" s="139">
        <f t="shared" si="3"/>
        <v>406.72772592093366</v>
      </c>
      <c r="V20" s="139">
        <f t="shared" si="4"/>
        <v>174.87725911608032</v>
      </c>
      <c r="W20" s="139">
        <f t="shared" si="5"/>
        <v>98451.714231092439</v>
      </c>
      <c r="AD20" s="143">
        <f t="shared" si="15"/>
        <v>44075</v>
      </c>
      <c r="AE20" s="139">
        <f t="shared" si="16"/>
        <v>98626.591490208521</v>
      </c>
      <c r="AF20" s="139">
        <f t="shared" si="17"/>
        <v>581.60498503701399</v>
      </c>
      <c r="AG20" s="139">
        <f t="shared" si="6"/>
        <v>406.72772592093366</v>
      </c>
      <c r="AH20" s="139">
        <f t="shared" si="7"/>
        <v>174.87725911608032</v>
      </c>
      <c r="AI20" s="139">
        <f t="shared" si="8"/>
        <v>98451.714231092439</v>
      </c>
    </row>
    <row r="21" spans="1:35" x14ac:dyDescent="0.5">
      <c r="A21" s="11" t="s">
        <v>69</v>
      </c>
      <c r="D21" s="135">
        <f>D19*D15*D13</f>
        <v>174481.49551110418</v>
      </c>
      <c r="F21" s="143">
        <f t="shared" si="9"/>
        <v>44105</v>
      </c>
      <c r="G21" s="139">
        <f t="shared" si="10"/>
        <v>98451.714231092439</v>
      </c>
      <c r="H21" s="139">
        <f t="shared" si="11"/>
        <v>581.60498503701399</v>
      </c>
      <c r="I21" s="139">
        <f t="shared" si="0"/>
        <v>406.00654688756282</v>
      </c>
      <c r="J21" s="139">
        <f t="shared" si="1"/>
        <v>175.59843814945117</v>
      </c>
      <c r="K21" s="139">
        <f t="shared" si="2"/>
        <v>98276.11579294299</v>
      </c>
      <c r="M21" s="11" t="s">
        <v>69</v>
      </c>
      <c r="P21" s="135">
        <f>P19*P15*P13</f>
        <v>174481.49551110418</v>
      </c>
      <c r="R21" s="143">
        <f t="shared" si="12"/>
        <v>44105</v>
      </c>
      <c r="S21" s="139">
        <f t="shared" si="13"/>
        <v>98451.714231092439</v>
      </c>
      <c r="T21" s="139">
        <f t="shared" si="14"/>
        <v>581.60498503701399</v>
      </c>
      <c r="U21" s="139">
        <f t="shared" si="3"/>
        <v>406.00654688756282</v>
      </c>
      <c r="V21" s="139">
        <f t="shared" si="4"/>
        <v>175.59843814945117</v>
      </c>
      <c r="W21" s="139">
        <f t="shared" si="5"/>
        <v>98276.11579294299</v>
      </c>
      <c r="Y21" s="11" t="s">
        <v>69</v>
      </c>
      <c r="AB21" s="135">
        <f>AB19*AB15*AB13</f>
        <v>174481.49551110418</v>
      </c>
      <c r="AD21" s="143">
        <f t="shared" si="15"/>
        <v>44105</v>
      </c>
      <c r="AE21" s="139">
        <f t="shared" si="16"/>
        <v>98451.714231092439</v>
      </c>
      <c r="AF21" s="139">
        <f t="shared" si="17"/>
        <v>581.60498503701399</v>
      </c>
      <c r="AG21" s="139">
        <f t="shared" si="6"/>
        <v>406.00654688756282</v>
      </c>
      <c r="AH21" s="139">
        <f t="shared" si="7"/>
        <v>175.59843814945117</v>
      </c>
      <c r="AI21" s="139">
        <f t="shared" si="8"/>
        <v>98276.11579294299</v>
      </c>
    </row>
    <row r="22" spans="1:35" x14ac:dyDescent="0.5">
      <c r="A22" s="11" t="s">
        <v>70</v>
      </c>
      <c r="F22" s="143">
        <f t="shared" si="9"/>
        <v>44136</v>
      </c>
      <c r="G22" s="139">
        <f t="shared" si="10"/>
        <v>98276.11579294299</v>
      </c>
      <c r="H22" s="139">
        <f t="shared" si="11"/>
        <v>581.60498503701399</v>
      </c>
      <c r="I22" s="139">
        <f t="shared" si="0"/>
        <v>405.28239377282313</v>
      </c>
      <c r="J22" s="139">
        <f t="shared" si="1"/>
        <v>176.32259126419086</v>
      </c>
      <c r="K22" s="139">
        <f t="shared" si="2"/>
        <v>98099.793201678796</v>
      </c>
      <c r="M22" s="11" t="s">
        <v>70</v>
      </c>
      <c r="R22" s="143">
        <f t="shared" si="12"/>
        <v>44136</v>
      </c>
      <c r="S22" s="139">
        <f t="shared" si="13"/>
        <v>98276.11579294299</v>
      </c>
      <c r="T22" s="139">
        <f t="shared" si="14"/>
        <v>581.60498503701399</v>
      </c>
      <c r="U22" s="139">
        <f t="shared" si="3"/>
        <v>405.28239377282313</v>
      </c>
      <c r="V22" s="139">
        <f t="shared" si="4"/>
        <v>176.32259126419086</v>
      </c>
      <c r="W22" s="139">
        <f t="shared" si="5"/>
        <v>98099.793201678796</v>
      </c>
      <c r="Y22" s="11" t="s">
        <v>70</v>
      </c>
      <c r="AD22" s="143">
        <f t="shared" si="15"/>
        <v>44136</v>
      </c>
      <c r="AE22" s="139">
        <f t="shared" si="16"/>
        <v>98276.11579294299</v>
      </c>
      <c r="AF22" s="139">
        <f t="shared" si="17"/>
        <v>581.60498503701399</v>
      </c>
      <c r="AG22" s="139">
        <f t="shared" si="6"/>
        <v>405.28239377282313</v>
      </c>
      <c r="AH22" s="139">
        <f t="shared" si="7"/>
        <v>176.32259126419086</v>
      </c>
      <c r="AI22" s="139">
        <f t="shared" si="8"/>
        <v>98099.793201678796</v>
      </c>
    </row>
    <row r="23" spans="1:35" x14ac:dyDescent="0.5">
      <c r="F23" s="143">
        <f>F22+32*(12/$D$15)-DAY(F22+(31*(12/$D$15)))</f>
        <v>44166</v>
      </c>
      <c r="G23" s="139">
        <f>IF(K22&gt;0,K22,0)</f>
        <v>98099.793201678796</v>
      </c>
      <c r="H23" s="139">
        <f t="shared" si="11"/>
        <v>581.60498503701399</v>
      </c>
      <c r="I23" s="139">
        <f t="shared" si="0"/>
        <v>404.55525431185441</v>
      </c>
      <c r="J23" s="139">
        <f t="shared" si="1"/>
        <v>177.04973072515958</v>
      </c>
      <c r="K23" s="139">
        <f t="shared" si="2"/>
        <v>97922.743470953632</v>
      </c>
      <c r="R23" s="143">
        <f>R22+32*(12/$D$15)-DAY(R22+(31*(12/$D$15)))</f>
        <v>44166</v>
      </c>
      <c r="S23" s="139">
        <f>IF(W22&gt;0,W22,0)</f>
        <v>98099.793201678796</v>
      </c>
      <c r="T23" s="139">
        <f t="shared" si="14"/>
        <v>581.60498503701399</v>
      </c>
      <c r="U23" s="139">
        <f t="shared" si="3"/>
        <v>404.55525431185441</v>
      </c>
      <c r="V23" s="139">
        <f t="shared" si="4"/>
        <v>177.04973072515958</v>
      </c>
      <c r="W23" s="139">
        <f t="shared" si="5"/>
        <v>97922.743470953632</v>
      </c>
      <c r="AD23" s="143">
        <f>AD22+32*(12/$D$15)-DAY(AD22+(31*(12/$D$15)))</f>
        <v>44166</v>
      </c>
      <c r="AE23" s="139">
        <f>IF(AI22&gt;0,AI22,0)</f>
        <v>98099.793201678796</v>
      </c>
      <c r="AF23" s="139">
        <f t="shared" si="17"/>
        <v>581.60498503701399</v>
      </c>
      <c r="AG23" s="139">
        <f t="shared" si="6"/>
        <v>404.55525431185441</v>
      </c>
      <c r="AH23" s="139">
        <f t="shared" si="7"/>
        <v>177.04973072515958</v>
      </c>
      <c r="AI23" s="139">
        <f t="shared" si="8"/>
        <v>97922.743470953632</v>
      </c>
    </row>
    <row r="24" spans="1:35" x14ac:dyDescent="0.5">
      <c r="F24" s="143">
        <f t="shared" si="9"/>
        <v>44197</v>
      </c>
      <c r="G24" s="139">
        <f t="shared" si="10"/>
        <v>97922.743470953632</v>
      </c>
      <c r="H24" s="139">
        <f t="shared" si="11"/>
        <v>581.60498503701399</v>
      </c>
      <c r="I24" s="139">
        <f t="shared" si="0"/>
        <v>403.82511618921728</v>
      </c>
      <c r="J24" s="139">
        <f t="shared" si="1"/>
        <v>177.77986884779671</v>
      </c>
      <c r="K24" s="139">
        <f t="shared" si="2"/>
        <v>97744.96360210584</v>
      </c>
      <c r="R24" s="143">
        <f t="shared" si="12"/>
        <v>44197</v>
      </c>
      <c r="S24" s="139">
        <f t="shared" ref="S24:S32" si="18">IF(W23&gt;0,W23,0)</f>
        <v>97922.743470953632</v>
      </c>
      <c r="T24" s="139">
        <f t="shared" si="14"/>
        <v>581.60498503701399</v>
      </c>
      <c r="U24" s="139">
        <f t="shared" si="3"/>
        <v>403.82511618921728</v>
      </c>
      <c r="V24" s="139">
        <f t="shared" si="4"/>
        <v>177.77986884779671</v>
      </c>
      <c r="W24" s="139">
        <f t="shared" si="5"/>
        <v>97744.96360210584</v>
      </c>
      <c r="AD24" s="143">
        <f t="shared" si="15"/>
        <v>44197</v>
      </c>
      <c r="AE24" s="139">
        <f t="shared" ref="AE24:AE32" si="19">IF(AI23&gt;0,AI23,0)</f>
        <v>97922.743470953632</v>
      </c>
      <c r="AF24" s="139">
        <f t="shared" si="17"/>
        <v>581.60498503701399</v>
      </c>
      <c r="AG24" s="139">
        <f t="shared" si="6"/>
        <v>403.82511618921728</v>
      </c>
      <c r="AH24" s="139">
        <f t="shared" si="7"/>
        <v>177.77986884779671</v>
      </c>
      <c r="AI24" s="139">
        <f t="shared" si="8"/>
        <v>97744.96360210584</v>
      </c>
    </row>
    <row r="25" spans="1:35" x14ac:dyDescent="0.5">
      <c r="A25" s="146"/>
      <c r="C25" s="146"/>
      <c r="D25" s="147"/>
      <c r="F25" s="143">
        <f t="shared" si="9"/>
        <v>44228</v>
      </c>
      <c r="G25" s="139">
        <f t="shared" si="10"/>
        <v>97744.96360210584</v>
      </c>
      <c r="H25" s="139">
        <f t="shared" si="11"/>
        <v>581.60498503701399</v>
      </c>
      <c r="I25" s="139">
        <f t="shared" si="0"/>
        <v>403.09196703868457</v>
      </c>
      <c r="J25" s="139">
        <f t="shared" si="1"/>
        <v>178.51301799832942</v>
      </c>
      <c r="K25" s="139">
        <f t="shared" si="2"/>
        <v>97566.450584107515</v>
      </c>
      <c r="M25" s="146"/>
      <c r="O25" s="146"/>
      <c r="P25" s="147"/>
      <c r="R25" s="143">
        <f t="shared" si="12"/>
        <v>44228</v>
      </c>
      <c r="S25" s="139">
        <f t="shared" si="18"/>
        <v>97744.96360210584</v>
      </c>
      <c r="T25" s="139">
        <f t="shared" si="14"/>
        <v>581.60498503701399</v>
      </c>
      <c r="U25" s="139">
        <f t="shared" si="3"/>
        <v>403.09196703868457</v>
      </c>
      <c r="V25" s="139">
        <f t="shared" si="4"/>
        <v>178.51301799832942</v>
      </c>
      <c r="W25" s="139">
        <f t="shared" si="5"/>
        <v>97566.450584107515</v>
      </c>
      <c r="Y25" s="146"/>
      <c r="AA25" s="146"/>
      <c r="AB25" s="147"/>
      <c r="AD25" s="143">
        <f t="shared" si="15"/>
        <v>44228</v>
      </c>
      <c r="AE25" s="139">
        <f t="shared" si="19"/>
        <v>97744.96360210584</v>
      </c>
      <c r="AF25" s="139">
        <f t="shared" si="17"/>
        <v>581.60498503701399</v>
      </c>
      <c r="AG25" s="139">
        <f t="shared" si="6"/>
        <v>403.09196703868457</v>
      </c>
      <c r="AH25" s="139">
        <f t="shared" si="7"/>
        <v>178.51301799832942</v>
      </c>
      <c r="AI25" s="139">
        <f t="shared" si="8"/>
        <v>97566.450584107515</v>
      </c>
    </row>
    <row r="26" spans="1:35" x14ac:dyDescent="0.5">
      <c r="C26" s="146"/>
      <c r="D26" s="147"/>
      <c r="F26" s="143">
        <f t="shared" si="9"/>
        <v>44256</v>
      </c>
      <c r="G26" s="139">
        <f t="shared" si="10"/>
        <v>97566.450584107515</v>
      </c>
      <c r="H26" s="139">
        <f t="shared" si="11"/>
        <v>581.60498503701399</v>
      </c>
      <c r="I26" s="139">
        <f t="shared" si="0"/>
        <v>402.3557944430317</v>
      </c>
      <c r="J26" s="139">
        <f t="shared" si="1"/>
        <v>179.24919059398229</v>
      </c>
      <c r="K26" s="139">
        <f t="shared" si="2"/>
        <v>97387.201393513533</v>
      </c>
      <c r="O26" s="146"/>
      <c r="P26" s="147"/>
      <c r="R26" s="143">
        <f t="shared" si="12"/>
        <v>44256</v>
      </c>
      <c r="S26" s="139">
        <f t="shared" si="18"/>
        <v>97566.450584107515</v>
      </c>
      <c r="T26" s="139">
        <f t="shared" si="14"/>
        <v>581.60498503701399</v>
      </c>
      <c r="U26" s="139">
        <f t="shared" si="3"/>
        <v>402.3557944430317</v>
      </c>
      <c r="V26" s="139">
        <f t="shared" si="4"/>
        <v>179.24919059398229</v>
      </c>
      <c r="W26" s="139">
        <f t="shared" si="5"/>
        <v>97387.201393513533</v>
      </c>
      <c r="AA26" s="146"/>
      <c r="AB26" s="147"/>
      <c r="AD26" s="143">
        <f t="shared" si="15"/>
        <v>44256</v>
      </c>
      <c r="AE26" s="139">
        <f t="shared" si="19"/>
        <v>97566.450584107515</v>
      </c>
      <c r="AF26" s="139">
        <f t="shared" si="17"/>
        <v>581.60498503701399</v>
      </c>
      <c r="AG26" s="139">
        <f t="shared" si="6"/>
        <v>402.3557944430317</v>
      </c>
      <c r="AH26" s="139">
        <f t="shared" si="7"/>
        <v>179.24919059398229</v>
      </c>
      <c r="AI26" s="139">
        <f t="shared" si="8"/>
        <v>97387.201393513533</v>
      </c>
    </row>
    <row r="27" spans="1:35" x14ac:dyDescent="0.5">
      <c r="A27" s="146"/>
      <c r="C27" s="146"/>
      <c r="D27" s="147"/>
      <c r="F27" s="143">
        <f t="shared" si="9"/>
        <v>44287</v>
      </c>
      <c r="G27" s="139">
        <f t="shared" si="10"/>
        <v>97387.201393513533</v>
      </c>
      <c r="H27" s="139">
        <f t="shared" si="11"/>
        <v>581.60498503701399</v>
      </c>
      <c r="I27" s="139">
        <f t="shared" si="0"/>
        <v>401.61658593382663</v>
      </c>
      <c r="J27" s="139">
        <f t="shared" si="1"/>
        <v>179.98839910318736</v>
      </c>
      <c r="K27" s="139">
        <f t="shared" si="2"/>
        <v>97207.212994410351</v>
      </c>
      <c r="M27" s="146"/>
      <c r="O27" s="146"/>
      <c r="P27" s="147"/>
      <c r="R27" s="143">
        <f t="shared" si="12"/>
        <v>44287</v>
      </c>
      <c r="S27" s="139">
        <f t="shared" si="18"/>
        <v>97387.201393513533</v>
      </c>
      <c r="T27" s="139">
        <f t="shared" si="14"/>
        <v>581.60498503701399</v>
      </c>
      <c r="U27" s="139">
        <f t="shared" si="3"/>
        <v>401.61658593382663</v>
      </c>
      <c r="V27" s="139">
        <f t="shared" si="4"/>
        <v>179.98839910318736</v>
      </c>
      <c r="W27" s="139">
        <f t="shared" si="5"/>
        <v>97207.212994410351</v>
      </c>
      <c r="Y27" s="146"/>
      <c r="AA27" s="146"/>
      <c r="AB27" s="147"/>
      <c r="AD27" s="143">
        <f t="shared" si="15"/>
        <v>44287</v>
      </c>
      <c r="AE27" s="139">
        <f t="shared" si="19"/>
        <v>97387.201393513533</v>
      </c>
      <c r="AF27" s="139">
        <f t="shared" si="17"/>
        <v>581.60498503701399</v>
      </c>
      <c r="AG27" s="139">
        <f t="shared" si="6"/>
        <v>401.61658593382663</v>
      </c>
      <c r="AH27" s="139">
        <f t="shared" si="7"/>
        <v>179.98839910318736</v>
      </c>
      <c r="AI27" s="139">
        <f t="shared" si="8"/>
        <v>97207.212994410351</v>
      </c>
    </row>
    <row r="28" spans="1:35" x14ac:dyDescent="0.5">
      <c r="F28" s="143">
        <f t="shared" si="9"/>
        <v>44317</v>
      </c>
      <c r="G28" s="139">
        <f t="shared" si="10"/>
        <v>97207.212994410351</v>
      </c>
      <c r="H28" s="139">
        <f t="shared" si="11"/>
        <v>581.60498503701399</v>
      </c>
      <c r="I28" s="139">
        <f t="shared" si="0"/>
        <v>400.87432899121842</v>
      </c>
      <c r="J28" s="139">
        <f t="shared" si="1"/>
        <v>180.73065604579557</v>
      </c>
      <c r="K28" s="139">
        <f t="shared" si="2"/>
        <v>97026.482338364556</v>
      </c>
      <c r="R28" s="143">
        <f t="shared" si="12"/>
        <v>44317</v>
      </c>
      <c r="S28" s="139">
        <f t="shared" si="18"/>
        <v>97207.212994410351</v>
      </c>
      <c r="T28" s="139">
        <f t="shared" si="14"/>
        <v>581.60498503701399</v>
      </c>
      <c r="U28" s="139">
        <f t="shared" si="3"/>
        <v>400.87432899121842</v>
      </c>
      <c r="V28" s="139">
        <f t="shared" si="4"/>
        <v>180.73065604579557</v>
      </c>
      <c r="W28" s="139">
        <f t="shared" si="5"/>
        <v>97026.482338364556</v>
      </c>
      <c r="AD28" s="143">
        <f t="shared" si="15"/>
        <v>44317</v>
      </c>
      <c r="AE28" s="139">
        <f t="shared" si="19"/>
        <v>97207.212994410351</v>
      </c>
      <c r="AF28" s="139">
        <f t="shared" si="17"/>
        <v>581.60498503701399</v>
      </c>
      <c r="AG28" s="139">
        <f t="shared" si="6"/>
        <v>400.87432899121842</v>
      </c>
      <c r="AH28" s="139">
        <f t="shared" si="7"/>
        <v>180.73065604579557</v>
      </c>
      <c r="AI28" s="139">
        <f t="shared" si="8"/>
        <v>97026.482338364556</v>
      </c>
    </row>
    <row r="29" spans="1:35" x14ac:dyDescent="0.5">
      <c r="D29" s="148"/>
      <c r="F29" s="143">
        <f t="shared" si="9"/>
        <v>44348</v>
      </c>
      <c r="G29" s="139">
        <f t="shared" si="10"/>
        <v>97026.482338364556</v>
      </c>
      <c r="H29" s="139">
        <f t="shared" si="11"/>
        <v>581.60498503701399</v>
      </c>
      <c r="I29" s="139">
        <f t="shared" si="0"/>
        <v>400.12901104372554</v>
      </c>
      <c r="J29" s="139">
        <f t="shared" si="1"/>
        <v>181.47597399328845</v>
      </c>
      <c r="K29" s="139">
        <f t="shared" si="2"/>
        <v>96845.006364371264</v>
      </c>
      <c r="P29" s="148"/>
      <c r="R29" s="143">
        <f t="shared" si="12"/>
        <v>44348</v>
      </c>
      <c r="S29" s="139">
        <f t="shared" si="18"/>
        <v>97026.482338364556</v>
      </c>
      <c r="T29" s="139">
        <f t="shared" si="14"/>
        <v>581.60498503701399</v>
      </c>
      <c r="U29" s="139">
        <f t="shared" si="3"/>
        <v>400.12901104372554</v>
      </c>
      <c r="V29" s="139">
        <f t="shared" si="4"/>
        <v>181.47597399328845</v>
      </c>
      <c r="W29" s="139">
        <f t="shared" si="5"/>
        <v>96845.006364371264</v>
      </c>
      <c r="AB29" s="148"/>
      <c r="AD29" s="143">
        <f t="shared" si="15"/>
        <v>44348</v>
      </c>
      <c r="AE29" s="139">
        <f t="shared" si="19"/>
        <v>97026.482338364556</v>
      </c>
      <c r="AF29" s="139">
        <f t="shared" si="17"/>
        <v>581.60498503701399</v>
      </c>
      <c r="AG29" s="139">
        <f t="shared" si="6"/>
        <v>400.12901104372554</v>
      </c>
      <c r="AH29" s="139">
        <f t="shared" si="7"/>
        <v>181.47597399328845</v>
      </c>
      <c r="AI29" s="139">
        <f t="shared" si="8"/>
        <v>96845.006364371264</v>
      </c>
    </row>
    <row r="30" spans="1:35" x14ac:dyDescent="0.5">
      <c r="D30" s="149"/>
      <c r="F30" s="143">
        <f t="shared" si="9"/>
        <v>44378</v>
      </c>
      <c r="G30" s="139">
        <f t="shared" si="10"/>
        <v>96845.006364371264</v>
      </c>
      <c r="H30" s="139">
        <f t="shared" si="11"/>
        <v>581.60498503701399</v>
      </c>
      <c r="I30" s="139">
        <f t="shared" si="0"/>
        <v>399.38061946802247</v>
      </c>
      <c r="J30" s="139">
        <f t="shared" si="1"/>
        <v>182.22436556899152</v>
      </c>
      <c r="K30" s="139">
        <f t="shared" si="2"/>
        <v>96662.781998802267</v>
      </c>
      <c r="P30" s="149"/>
      <c r="R30" s="143">
        <f t="shared" si="12"/>
        <v>44378</v>
      </c>
      <c r="S30" s="139">
        <f t="shared" si="18"/>
        <v>96845.006364371264</v>
      </c>
      <c r="T30" s="139">
        <f t="shared" si="14"/>
        <v>581.60498503701399</v>
      </c>
      <c r="U30" s="139">
        <f t="shared" si="3"/>
        <v>399.38061946802247</v>
      </c>
      <c r="V30" s="139">
        <f t="shared" si="4"/>
        <v>182.22436556899152</v>
      </c>
      <c r="W30" s="139">
        <f t="shared" si="5"/>
        <v>96662.781998802267</v>
      </c>
      <c r="AB30" s="149"/>
      <c r="AD30" s="143">
        <f t="shared" si="15"/>
        <v>44378</v>
      </c>
      <c r="AE30" s="139">
        <f t="shared" si="19"/>
        <v>96845.006364371264</v>
      </c>
      <c r="AF30" s="139">
        <f t="shared" si="17"/>
        <v>581.60498503701399</v>
      </c>
      <c r="AG30" s="139">
        <f t="shared" si="6"/>
        <v>399.38061946802247</v>
      </c>
      <c r="AH30" s="139">
        <f t="shared" si="7"/>
        <v>182.22436556899152</v>
      </c>
      <c r="AI30" s="139">
        <f t="shared" si="8"/>
        <v>96662.781998802267</v>
      </c>
    </row>
    <row r="31" spans="1:35" x14ac:dyDescent="0.5">
      <c r="F31" s="143">
        <f t="shared" si="9"/>
        <v>44409</v>
      </c>
      <c r="G31" s="139">
        <f t="shared" si="10"/>
        <v>96662.781998802267</v>
      </c>
      <c r="H31" s="139">
        <f t="shared" si="11"/>
        <v>581.60498503701399</v>
      </c>
      <c r="I31" s="139">
        <f t="shared" si="0"/>
        <v>398.62914158872638</v>
      </c>
      <c r="J31" s="139">
        <f t="shared" si="1"/>
        <v>182.97584344828761</v>
      </c>
      <c r="K31" s="139">
        <f t="shared" si="2"/>
        <v>96479.806155353974</v>
      </c>
      <c r="R31" s="143">
        <f t="shared" si="12"/>
        <v>44409</v>
      </c>
      <c r="S31" s="139">
        <f t="shared" si="18"/>
        <v>96662.781998802267</v>
      </c>
      <c r="T31" s="139">
        <f t="shared" si="14"/>
        <v>581.60498503701399</v>
      </c>
      <c r="U31" s="139">
        <f t="shared" si="3"/>
        <v>398.62914158872638</v>
      </c>
      <c r="V31" s="139">
        <f t="shared" si="4"/>
        <v>182.97584344828761</v>
      </c>
      <c r="W31" s="139">
        <f t="shared" si="5"/>
        <v>96479.806155353974</v>
      </c>
      <c r="AD31" s="143">
        <f t="shared" si="15"/>
        <v>44409</v>
      </c>
      <c r="AE31" s="139">
        <f t="shared" si="19"/>
        <v>96662.781998802267</v>
      </c>
      <c r="AF31" s="139">
        <f t="shared" si="17"/>
        <v>581.60498503701399</v>
      </c>
      <c r="AG31" s="139">
        <f t="shared" si="6"/>
        <v>398.62914158872638</v>
      </c>
      <c r="AH31" s="139">
        <f t="shared" si="7"/>
        <v>182.97584344828761</v>
      </c>
      <c r="AI31" s="139">
        <f t="shared" si="8"/>
        <v>96479.806155353974</v>
      </c>
    </row>
    <row r="32" spans="1:35" x14ac:dyDescent="0.5">
      <c r="F32" s="143">
        <f t="shared" si="9"/>
        <v>44440</v>
      </c>
      <c r="G32" s="139">
        <f t="shared" si="10"/>
        <v>96479.806155353974</v>
      </c>
      <c r="H32" s="139">
        <f t="shared" si="11"/>
        <v>581.60498503701399</v>
      </c>
      <c r="I32" s="139">
        <f t="shared" si="0"/>
        <v>397.87456467818214</v>
      </c>
      <c r="J32" s="139">
        <f t="shared" si="1"/>
        <v>183.73042035883185</v>
      </c>
      <c r="K32" s="139">
        <f t="shared" si="2"/>
        <v>96296.075734995145</v>
      </c>
      <c r="R32" s="143">
        <f t="shared" si="12"/>
        <v>44440</v>
      </c>
      <c r="S32" s="139">
        <f t="shared" si="18"/>
        <v>96479.806155353974</v>
      </c>
      <c r="T32" s="139">
        <f t="shared" si="14"/>
        <v>581.60498503701399</v>
      </c>
      <c r="U32" s="139">
        <f t="shared" si="3"/>
        <v>397.87456467818214</v>
      </c>
      <c r="V32" s="139">
        <f t="shared" si="4"/>
        <v>183.73042035883185</v>
      </c>
      <c r="W32" s="139">
        <f t="shared" si="5"/>
        <v>96296.075734995145</v>
      </c>
      <c r="AD32" s="143">
        <f t="shared" si="15"/>
        <v>44440</v>
      </c>
      <c r="AE32" s="139">
        <f t="shared" si="19"/>
        <v>96479.806155353974</v>
      </c>
      <c r="AF32" s="139">
        <f t="shared" si="17"/>
        <v>581.60498503701399</v>
      </c>
      <c r="AG32" s="139">
        <f t="shared" si="6"/>
        <v>397.87456467818214</v>
      </c>
      <c r="AH32" s="139">
        <f t="shared" si="7"/>
        <v>183.73042035883185</v>
      </c>
      <c r="AI32" s="139">
        <f t="shared" si="8"/>
        <v>96296.075734995145</v>
      </c>
    </row>
    <row r="33" spans="2:35" x14ac:dyDescent="0.5">
      <c r="F33" s="143">
        <f>F32+32*(12/$D$15)-DAY(F32+(31*(12/$D$15)))</f>
        <v>44470</v>
      </c>
      <c r="G33" s="139">
        <f>IF(K32&gt;0,K32,0)</f>
        <v>96296.075734995145</v>
      </c>
      <c r="H33" s="139">
        <f t="shared" si="11"/>
        <v>581.60498503701399</v>
      </c>
      <c r="I33" s="139">
        <f t="shared" si="0"/>
        <v>397.11687595624693</v>
      </c>
      <c r="J33" s="139">
        <f t="shared" si="1"/>
        <v>184.48810908076706</v>
      </c>
      <c r="K33" s="139">
        <f t="shared" si="2"/>
        <v>96111.587625914384</v>
      </c>
      <c r="R33" s="143">
        <f>R32+32*(12/$D$15)-DAY(R32+(31*(12/$D$15)))</f>
        <v>44470</v>
      </c>
      <c r="S33" s="139">
        <f>IF(W32&gt;0,W32,0)</f>
        <v>96296.075734995145</v>
      </c>
      <c r="T33" s="139">
        <f t="shared" si="14"/>
        <v>581.60498503701399</v>
      </c>
      <c r="U33" s="139">
        <f t="shared" si="3"/>
        <v>397.11687595624693</v>
      </c>
      <c r="V33" s="139">
        <f t="shared" si="4"/>
        <v>184.48810908076706</v>
      </c>
      <c r="W33" s="139">
        <f t="shared" si="5"/>
        <v>96111.587625914384</v>
      </c>
      <c r="AD33" s="143">
        <f>AD32+32*(12/$D$15)-DAY(AD32+(31*(12/$D$15)))</f>
        <v>44470</v>
      </c>
      <c r="AE33" s="139">
        <f>IF(AI32&gt;0,AI32,0)</f>
        <v>96296.075734995145</v>
      </c>
      <c r="AF33" s="139">
        <f t="shared" si="17"/>
        <v>581.60498503701399</v>
      </c>
      <c r="AG33" s="139">
        <f t="shared" si="6"/>
        <v>397.11687595624693</v>
      </c>
      <c r="AH33" s="139">
        <f t="shared" si="7"/>
        <v>184.48810908076706</v>
      </c>
      <c r="AI33" s="139">
        <f t="shared" si="8"/>
        <v>96111.587625914384</v>
      </c>
    </row>
    <row r="34" spans="2:35" x14ac:dyDescent="0.5">
      <c r="F34" s="143">
        <f t="shared" si="9"/>
        <v>44501</v>
      </c>
      <c r="G34" s="139">
        <f t="shared" si="10"/>
        <v>96111.587625914384</v>
      </c>
      <c r="H34" s="139">
        <f t="shared" si="11"/>
        <v>581.60498503701399</v>
      </c>
      <c r="I34" s="139">
        <f t="shared" si="0"/>
        <v>396.35606259007358</v>
      </c>
      <c r="J34" s="139">
        <f t="shared" si="1"/>
        <v>185.24892244694041</v>
      </c>
      <c r="K34" s="139">
        <f t="shared" si="2"/>
        <v>95926.338703467438</v>
      </c>
      <c r="R34" s="143">
        <f t="shared" si="12"/>
        <v>44501</v>
      </c>
      <c r="S34" s="139">
        <f t="shared" ref="S34:S97" si="20">IF(W33&gt;0,W33,0)</f>
        <v>96111.587625914384</v>
      </c>
      <c r="T34" s="139">
        <f t="shared" si="14"/>
        <v>581.60498503701399</v>
      </c>
      <c r="U34" s="139">
        <f t="shared" si="3"/>
        <v>396.35606259007358</v>
      </c>
      <c r="V34" s="139">
        <f t="shared" si="4"/>
        <v>185.24892244694041</v>
      </c>
      <c r="W34" s="139">
        <f t="shared" si="5"/>
        <v>95926.338703467438</v>
      </c>
      <c r="AD34" s="143">
        <f t="shared" si="15"/>
        <v>44501</v>
      </c>
      <c r="AE34" s="139">
        <f t="shared" ref="AE34:AE97" si="21">IF(AI33&gt;0,AI33,0)</f>
        <v>96111.587625914384</v>
      </c>
      <c r="AF34" s="139">
        <f t="shared" si="17"/>
        <v>581.60498503701399</v>
      </c>
      <c r="AG34" s="139">
        <f t="shared" si="6"/>
        <v>396.35606259007358</v>
      </c>
      <c r="AH34" s="139">
        <f t="shared" si="7"/>
        <v>185.24892244694041</v>
      </c>
      <c r="AI34" s="139">
        <f t="shared" si="8"/>
        <v>95926.338703467438</v>
      </c>
    </row>
    <row r="35" spans="2:35" x14ac:dyDescent="0.5">
      <c r="B35" s="146"/>
      <c r="C35" s="150"/>
      <c r="F35" s="143">
        <f t="shared" si="9"/>
        <v>44531</v>
      </c>
      <c r="G35" s="139">
        <f t="shared" si="10"/>
        <v>95926.338703467438</v>
      </c>
      <c r="H35" s="139">
        <f t="shared" si="11"/>
        <v>581.60498503701399</v>
      </c>
      <c r="I35" s="139">
        <f t="shared" si="0"/>
        <v>395.59211169389329</v>
      </c>
      <c r="J35" s="139">
        <f t="shared" si="1"/>
        <v>186.0128733431207</v>
      </c>
      <c r="K35" s="139">
        <f t="shared" si="2"/>
        <v>95740.325830124319</v>
      </c>
      <c r="N35" s="146"/>
      <c r="O35" s="150"/>
      <c r="R35" s="143">
        <f t="shared" si="12"/>
        <v>44531</v>
      </c>
      <c r="S35" s="139">
        <f t="shared" si="20"/>
        <v>95926.338703467438</v>
      </c>
      <c r="T35" s="139">
        <f t="shared" si="14"/>
        <v>581.60498503701399</v>
      </c>
      <c r="U35" s="139">
        <f t="shared" si="3"/>
        <v>395.59211169389329</v>
      </c>
      <c r="V35" s="139">
        <f t="shared" si="4"/>
        <v>186.0128733431207</v>
      </c>
      <c r="W35" s="139">
        <f t="shared" si="5"/>
        <v>95740.325830124319</v>
      </c>
      <c r="Z35" s="146"/>
      <c r="AA35" s="150"/>
      <c r="AD35" s="143">
        <f t="shared" si="15"/>
        <v>44531</v>
      </c>
      <c r="AE35" s="139">
        <f t="shared" si="21"/>
        <v>95926.338703467438</v>
      </c>
      <c r="AF35" s="139">
        <f t="shared" si="17"/>
        <v>581.60498503701399</v>
      </c>
      <c r="AG35" s="139">
        <f t="shared" si="6"/>
        <v>395.59211169389329</v>
      </c>
      <c r="AH35" s="139">
        <f t="shared" si="7"/>
        <v>186.0128733431207</v>
      </c>
      <c r="AI35" s="139">
        <f t="shared" si="8"/>
        <v>95740.325830124319</v>
      </c>
    </row>
    <row r="36" spans="2:35" x14ac:dyDescent="0.5">
      <c r="F36" s="143">
        <f t="shared" si="9"/>
        <v>44562</v>
      </c>
      <c r="G36" s="139">
        <f t="shared" si="10"/>
        <v>95740.325830124319</v>
      </c>
      <c r="H36" s="139">
        <f t="shared" si="11"/>
        <v>581.60498503701399</v>
      </c>
      <c r="I36" s="139">
        <f t="shared" si="0"/>
        <v>394.8250103287977</v>
      </c>
      <c r="J36" s="139">
        <f t="shared" si="1"/>
        <v>186.77997470821629</v>
      </c>
      <c r="K36" s="139">
        <f t="shared" si="2"/>
        <v>95553.545855416101</v>
      </c>
      <c r="R36" s="143">
        <f t="shared" si="12"/>
        <v>44562</v>
      </c>
      <c r="S36" s="139">
        <f t="shared" si="20"/>
        <v>95740.325830124319</v>
      </c>
      <c r="T36" s="139">
        <f t="shared" si="14"/>
        <v>581.60498503701399</v>
      </c>
      <c r="U36" s="139">
        <f t="shared" si="3"/>
        <v>394.8250103287977</v>
      </c>
      <c r="V36" s="139">
        <f t="shared" si="4"/>
        <v>186.77997470821629</v>
      </c>
      <c r="W36" s="139">
        <f t="shared" si="5"/>
        <v>95553.545855416101</v>
      </c>
      <c r="AD36" s="143">
        <f t="shared" si="15"/>
        <v>44562</v>
      </c>
      <c r="AE36" s="139">
        <f t="shared" si="21"/>
        <v>95740.325830124319</v>
      </c>
      <c r="AF36" s="139">
        <f t="shared" si="17"/>
        <v>581.60498503701399</v>
      </c>
      <c r="AG36" s="139">
        <f t="shared" si="6"/>
        <v>394.8250103287977</v>
      </c>
      <c r="AH36" s="139">
        <f t="shared" si="7"/>
        <v>186.77997470821629</v>
      </c>
      <c r="AI36" s="139">
        <f t="shared" si="8"/>
        <v>95553.545855416101</v>
      </c>
    </row>
    <row r="37" spans="2:35" x14ac:dyDescent="0.5">
      <c r="F37" s="143">
        <f t="shared" si="9"/>
        <v>44593</v>
      </c>
      <c r="G37" s="139">
        <f t="shared" si="10"/>
        <v>95553.545855416101</v>
      </c>
      <c r="H37" s="139">
        <f t="shared" si="11"/>
        <v>581.60498503701399</v>
      </c>
      <c r="I37" s="139">
        <f t="shared" si="0"/>
        <v>394.05474550251921</v>
      </c>
      <c r="J37" s="139">
        <f t="shared" si="1"/>
        <v>187.55023953449478</v>
      </c>
      <c r="K37" s="139">
        <f t="shared" si="2"/>
        <v>95365.995615881606</v>
      </c>
      <c r="R37" s="143">
        <f t="shared" si="12"/>
        <v>44593</v>
      </c>
      <c r="S37" s="139">
        <f t="shared" si="20"/>
        <v>95553.545855416101</v>
      </c>
      <c r="T37" s="139">
        <f t="shared" si="14"/>
        <v>581.60498503701399</v>
      </c>
      <c r="U37" s="139">
        <f t="shared" si="3"/>
        <v>394.05474550251921</v>
      </c>
      <c r="V37" s="139">
        <f t="shared" si="4"/>
        <v>187.55023953449478</v>
      </c>
      <c r="W37" s="139">
        <f t="shared" si="5"/>
        <v>95365.995615881606</v>
      </c>
      <c r="AD37" s="143">
        <f t="shared" si="15"/>
        <v>44593</v>
      </c>
      <c r="AE37" s="139">
        <f t="shared" si="21"/>
        <v>95553.545855416101</v>
      </c>
      <c r="AF37" s="139">
        <f t="shared" si="17"/>
        <v>581.60498503701399</v>
      </c>
      <c r="AG37" s="139">
        <f t="shared" si="6"/>
        <v>394.05474550251921</v>
      </c>
      <c r="AH37" s="139">
        <f t="shared" si="7"/>
        <v>187.55023953449478</v>
      </c>
      <c r="AI37" s="139">
        <f t="shared" si="8"/>
        <v>95365.995615881606</v>
      </c>
    </row>
    <row r="38" spans="2:35" x14ac:dyDescent="0.5">
      <c r="F38" s="143">
        <f t="shared" si="9"/>
        <v>44621</v>
      </c>
      <c r="G38" s="139">
        <f t="shared" si="10"/>
        <v>95365.995615881606</v>
      </c>
      <c r="H38" s="139">
        <f t="shared" si="11"/>
        <v>581.60498503701399</v>
      </c>
      <c r="I38" s="139">
        <f t="shared" si="0"/>
        <v>393.28130416921141</v>
      </c>
      <c r="J38" s="139">
        <f t="shared" si="1"/>
        <v>188.32368086780258</v>
      </c>
      <c r="K38" s="139">
        <f t="shared" si="2"/>
        <v>95177.671935013801</v>
      </c>
      <c r="R38" s="143">
        <f t="shared" si="12"/>
        <v>44621</v>
      </c>
      <c r="S38" s="139">
        <f t="shared" si="20"/>
        <v>95365.995615881606</v>
      </c>
      <c r="T38" s="139">
        <f t="shared" si="14"/>
        <v>581.60498503701399</v>
      </c>
      <c r="U38" s="139">
        <f t="shared" si="3"/>
        <v>393.28130416921141</v>
      </c>
      <c r="V38" s="139">
        <f t="shared" si="4"/>
        <v>188.32368086780258</v>
      </c>
      <c r="W38" s="139">
        <f t="shared" si="5"/>
        <v>95177.671935013801</v>
      </c>
      <c r="AD38" s="143">
        <f t="shared" si="15"/>
        <v>44621</v>
      </c>
      <c r="AE38" s="139">
        <f t="shared" si="21"/>
        <v>95365.995615881606</v>
      </c>
      <c r="AF38" s="139">
        <f t="shared" si="17"/>
        <v>581.60498503701399</v>
      </c>
      <c r="AG38" s="139">
        <f t="shared" si="6"/>
        <v>393.28130416921141</v>
      </c>
      <c r="AH38" s="139">
        <f t="shared" si="7"/>
        <v>188.32368086780258</v>
      </c>
      <c r="AI38" s="139">
        <f t="shared" si="8"/>
        <v>95177.671935013801</v>
      </c>
    </row>
    <row r="39" spans="2:35" x14ac:dyDescent="0.5">
      <c r="F39" s="143">
        <f t="shared" si="9"/>
        <v>44652</v>
      </c>
      <c r="G39" s="139">
        <f t="shared" si="10"/>
        <v>95177.671935013801</v>
      </c>
      <c r="H39" s="139">
        <f t="shared" si="11"/>
        <v>581.60498503701399</v>
      </c>
      <c r="I39" s="139">
        <f t="shared" si="0"/>
        <v>392.50467322922776</v>
      </c>
      <c r="J39" s="139">
        <f t="shared" si="1"/>
        <v>189.10031180778623</v>
      </c>
      <c r="K39" s="139">
        <f t="shared" si="2"/>
        <v>94988.571623206008</v>
      </c>
      <c r="R39" s="143">
        <f t="shared" si="12"/>
        <v>44652</v>
      </c>
      <c r="S39" s="139">
        <f t="shared" si="20"/>
        <v>95177.671935013801</v>
      </c>
      <c r="T39" s="139">
        <f t="shared" si="14"/>
        <v>581.60498503701399</v>
      </c>
      <c r="U39" s="139">
        <f t="shared" si="3"/>
        <v>392.50467322922776</v>
      </c>
      <c r="V39" s="139">
        <f t="shared" si="4"/>
        <v>189.10031180778623</v>
      </c>
      <c r="W39" s="139">
        <f t="shared" si="5"/>
        <v>94988.571623206008</v>
      </c>
      <c r="AD39" s="143">
        <f t="shared" si="15"/>
        <v>44652</v>
      </c>
      <c r="AE39" s="139">
        <f t="shared" si="21"/>
        <v>95177.671935013801</v>
      </c>
      <c r="AF39" s="139">
        <f t="shared" si="17"/>
        <v>581.60498503701399</v>
      </c>
      <c r="AG39" s="139">
        <f t="shared" si="6"/>
        <v>392.50467322922776</v>
      </c>
      <c r="AH39" s="139">
        <f t="shared" si="7"/>
        <v>189.10031180778623</v>
      </c>
      <c r="AI39" s="139">
        <f t="shared" si="8"/>
        <v>94988.571623206008</v>
      </c>
    </row>
    <row r="40" spans="2:35" x14ac:dyDescent="0.5">
      <c r="F40" s="143">
        <f t="shared" si="9"/>
        <v>44682</v>
      </c>
      <c r="G40" s="139">
        <f t="shared" si="10"/>
        <v>94988.571623206008</v>
      </c>
      <c r="H40" s="139">
        <f t="shared" si="11"/>
        <v>581.60498503701399</v>
      </c>
      <c r="I40" s="139">
        <f t="shared" si="0"/>
        <v>391.72483952890002</v>
      </c>
      <c r="J40" s="139">
        <f t="shared" si="1"/>
        <v>189.88014550811397</v>
      </c>
      <c r="K40" s="139">
        <f t="shared" si="2"/>
        <v>94798.691477697896</v>
      </c>
      <c r="R40" s="143">
        <f t="shared" si="12"/>
        <v>44682</v>
      </c>
      <c r="S40" s="139">
        <f t="shared" si="20"/>
        <v>94988.571623206008</v>
      </c>
      <c r="T40" s="139">
        <f t="shared" si="14"/>
        <v>581.60498503701399</v>
      </c>
      <c r="U40" s="139">
        <f t="shared" si="3"/>
        <v>391.72483952890002</v>
      </c>
      <c r="V40" s="139">
        <f t="shared" si="4"/>
        <v>189.88014550811397</v>
      </c>
      <c r="W40" s="139">
        <f t="shared" si="5"/>
        <v>94798.691477697896</v>
      </c>
      <c r="AD40" s="143">
        <f t="shared" si="15"/>
        <v>44682</v>
      </c>
      <c r="AE40" s="139">
        <f t="shared" si="21"/>
        <v>94988.571623206008</v>
      </c>
      <c r="AF40" s="139">
        <f t="shared" si="17"/>
        <v>581.60498503701399</v>
      </c>
      <c r="AG40" s="139">
        <f t="shared" si="6"/>
        <v>391.72483952890002</v>
      </c>
      <c r="AH40" s="139">
        <f t="shared" si="7"/>
        <v>189.88014550811397</v>
      </c>
      <c r="AI40" s="139">
        <f t="shared" si="8"/>
        <v>94798.691477697896</v>
      </c>
    </row>
    <row r="41" spans="2:35" x14ac:dyDescent="0.5">
      <c r="F41" s="143">
        <f t="shared" si="9"/>
        <v>44713</v>
      </c>
      <c r="G41" s="139">
        <f t="shared" si="10"/>
        <v>94798.691477697896</v>
      </c>
      <c r="H41" s="139">
        <f t="shared" si="11"/>
        <v>581.60498503701399</v>
      </c>
      <c r="I41" s="139">
        <f t="shared" si="0"/>
        <v>390.94178986031528</v>
      </c>
      <c r="J41" s="139">
        <f t="shared" si="1"/>
        <v>190.66319517669871</v>
      </c>
      <c r="K41" s="139">
        <f t="shared" si="2"/>
        <v>94608.028282521191</v>
      </c>
      <c r="R41" s="143">
        <f t="shared" si="12"/>
        <v>44713</v>
      </c>
      <c r="S41" s="139">
        <f t="shared" si="20"/>
        <v>94798.691477697896</v>
      </c>
      <c r="T41" s="139">
        <f t="shared" si="14"/>
        <v>581.60498503701399</v>
      </c>
      <c r="U41" s="139">
        <f t="shared" si="3"/>
        <v>390.94178986031528</v>
      </c>
      <c r="V41" s="139">
        <f t="shared" si="4"/>
        <v>190.66319517669871</v>
      </c>
      <c r="W41" s="139">
        <f t="shared" si="5"/>
        <v>94608.028282521191</v>
      </c>
      <c r="AD41" s="143">
        <f t="shared" si="15"/>
        <v>44713</v>
      </c>
      <c r="AE41" s="139">
        <f t="shared" si="21"/>
        <v>94798.691477697896</v>
      </c>
      <c r="AF41" s="139">
        <f t="shared" si="17"/>
        <v>581.60498503701399</v>
      </c>
      <c r="AG41" s="139">
        <f t="shared" si="6"/>
        <v>390.94178986031528</v>
      </c>
      <c r="AH41" s="139">
        <f t="shared" si="7"/>
        <v>190.66319517669871</v>
      </c>
      <c r="AI41" s="139">
        <f t="shared" si="8"/>
        <v>94608.028282521191</v>
      </c>
    </row>
    <row r="42" spans="2:35" x14ac:dyDescent="0.5">
      <c r="F42" s="143">
        <f t="shared" si="9"/>
        <v>44743</v>
      </c>
      <c r="G42" s="139">
        <f t="shared" si="10"/>
        <v>94608.028282521191</v>
      </c>
      <c r="H42" s="139">
        <f t="shared" si="11"/>
        <v>581.60498503701399</v>
      </c>
      <c r="I42" s="139">
        <f t="shared" si="0"/>
        <v>390.15551096109226</v>
      </c>
      <c r="J42" s="139">
        <f t="shared" si="1"/>
        <v>191.44947407592173</v>
      </c>
      <c r="K42" s="139">
        <f t="shared" si="2"/>
        <v>94416.578808445265</v>
      </c>
      <c r="R42" s="143">
        <f t="shared" si="12"/>
        <v>44743</v>
      </c>
      <c r="S42" s="139">
        <f t="shared" si="20"/>
        <v>94608.028282521191</v>
      </c>
      <c r="T42" s="139">
        <f t="shared" si="14"/>
        <v>581.60498503701399</v>
      </c>
      <c r="U42" s="139">
        <f t="shared" si="3"/>
        <v>390.15551096109226</v>
      </c>
      <c r="V42" s="139">
        <f t="shared" si="4"/>
        <v>191.44947407592173</v>
      </c>
      <c r="W42" s="139">
        <f t="shared" si="5"/>
        <v>94416.578808445265</v>
      </c>
      <c r="AD42" s="143">
        <f t="shared" si="15"/>
        <v>44743</v>
      </c>
      <c r="AE42" s="139">
        <f t="shared" si="21"/>
        <v>94608.028282521191</v>
      </c>
      <c r="AF42" s="139">
        <f t="shared" si="17"/>
        <v>581.60498503701399</v>
      </c>
      <c r="AG42" s="139">
        <f t="shared" si="6"/>
        <v>390.15551096109226</v>
      </c>
      <c r="AH42" s="139">
        <f t="shared" si="7"/>
        <v>191.44947407592173</v>
      </c>
      <c r="AI42" s="139">
        <f t="shared" si="8"/>
        <v>94416.578808445265</v>
      </c>
    </row>
    <row r="43" spans="2:35" x14ac:dyDescent="0.5">
      <c r="F43" s="143">
        <f t="shared" si="9"/>
        <v>44774</v>
      </c>
      <c r="G43" s="139">
        <f t="shared" si="10"/>
        <v>94416.578808445265</v>
      </c>
      <c r="H43" s="139">
        <f t="shared" si="11"/>
        <v>581.60498503701399</v>
      </c>
      <c r="I43" s="139">
        <f t="shared" si="0"/>
        <v>389.36598951415681</v>
      </c>
      <c r="J43" s="139">
        <f t="shared" si="1"/>
        <v>192.23899552285718</v>
      </c>
      <c r="K43" s="139">
        <f t="shared" si="2"/>
        <v>94224.339812922408</v>
      </c>
      <c r="R43" s="143">
        <f t="shared" si="12"/>
        <v>44774</v>
      </c>
      <c r="S43" s="139">
        <f t="shared" si="20"/>
        <v>94416.578808445265</v>
      </c>
      <c r="T43" s="139">
        <f t="shared" si="14"/>
        <v>581.60498503701399</v>
      </c>
      <c r="U43" s="139">
        <f t="shared" si="3"/>
        <v>389.36598951415681</v>
      </c>
      <c r="V43" s="139">
        <f t="shared" si="4"/>
        <v>192.23899552285718</v>
      </c>
      <c r="W43" s="139">
        <f t="shared" si="5"/>
        <v>94224.339812922408</v>
      </c>
      <c r="AD43" s="143">
        <f t="shared" si="15"/>
        <v>44774</v>
      </c>
      <c r="AE43" s="139">
        <f t="shared" si="21"/>
        <v>94416.578808445265</v>
      </c>
      <c r="AF43" s="139">
        <f t="shared" si="17"/>
        <v>581.60498503701399</v>
      </c>
      <c r="AG43" s="139">
        <f t="shared" si="6"/>
        <v>389.36598951415681</v>
      </c>
      <c r="AH43" s="139">
        <f t="shared" si="7"/>
        <v>192.23899552285718</v>
      </c>
      <c r="AI43" s="139">
        <f t="shared" si="8"/>
        <v>94224.339812922408</v>
      </c>
    </row>
    <row r="44" spans="2:35" x14ac:dyDescent="0.5">
      <c r="F44" s="143">
        <f t="shared" si="9"/>
        <v>44805</v>
      </c>
      <c r="G44" s="139">
        <f t="shared" si="10"/>
        <v>94224.339812922408</v>
      </c>
      <c r="H44" s="139">
        <f t="shared" si="11"/>
        <v>581.60498503701399</v>
      </c>
      <c r="I44" s="139">
        <f t="shared" si="0"/>
        <v>388.5732121475163</v>
      </c>
      <c r="J44" s="139">
        <f t="shared" si="1"/>
        <v>193.03177288949769</v>
      </c>
      <c r="K44" s="139">
        <f t="shared" si="2"/>
        <v>94031.308040032905</v>
      </c>
      <c r="R44" s="143">
        <f t="shared" si="12"/>
        <v>44805</v>
      </c>
      <c r="S44" s="139">
        <f t="shared" si="20"/>
        <v>94224.339812922408</v>
      </c>
      <c r="T44" s="139">
        <f t="shared" si="14"/>
        <v>581.60498503701399</v>
      </c>
      <c r="U44" s="139">
        <f t="shared" si="3"/>
        <v>388.5732121475163</v>
      </c>
      <c r="V44" s="139">
        <f t="shared" si="4"/>
        <v>193.03177288949769</v>
      </c>
      <c r="W44" s="139">
        <f t="shared" si="5"/>
        <v>94031.308040032905</v>
      </c>
      <c r="AD44" s="143">
        <f t="shared" si="15"/>
        <v>44805</v>
      </c>
      <c r="AE44" s="139">
        <f t="shared" si="21"/>
        <v>94224.339812922408</v>
      </c>
      <c r="AF44" s="139">
        <f t="shared" si="17"/>
        <v>581.60498503701399</v>
      </c>
      <c r="AG44" s="139">
        <f t="shared" si="6"/>
        <v>388.5732121475163</v>
      </c>
      <c r="AH44" s="139">
        <f t="shared" si="7"/>
        <v>193.03177288949769</v>
      </c>
      <c r="AI44" s="139">
        <f t="shared" si="8"/>
        <v>94031.308040032905</v>
      </c>
    </row>
    <row r="45" spans="2:35" x14ac:dyDescent="0.5">
      <c r="F45" s="143">
        <f t="shared" si="9"/>
        <v>44835</v>
      </c>
      <c r="G45" s="139">
        <f t="shared" si="10"/>
        <v>94031.308040032905</v>
      </c>
      <c r="H45" s="139">
        <f t="shared" si="11"/>
        <v>581.60498503701399</v>
      </c>
      <c r="I45" s="139">
        <f t="shared" si="0"/>
        <v>387.77716543403307</v>
      </c>
      <c r="J45" s="139">
        <f t="shared" si="1"/>
        <v>193.82781960298092</v>
      </c>
      <c r="K45" s="139">
        <f t="shared" si="2"/>
        <v>93837.480220429919</v>
      </c>
      <c r="R45" s="143">
        <f t="shared" si="12"/>
        <v>44835</v>
      </c>
      <c r="S45" s="139">
        <f t="shared" si="20"/>
        <v>94031.308040032905</v>
      </c>
      <c r="T45" s="139">
        <f t="shared" si="14"/>
        <v>581.60498503701399</v>
      </c>
      <c r="U45" s="139">
        <f t="shared" si="3"/>
        <v>387.77716543403307</v>
      </c>
      <c r="V45" s="139">
        <f t="shared" si="4"/>
        <v>193.82781960298092</v>
      </c>
      <c r="W45" s="139">
        <f t="shared" si="5"/>
        <v>93837.480220429919</v>
      </c>
      <c r="AD45" s="143">
        <f t="shared" si="15"/>
        <v>44835</v>
      </c>
      <c r="AE45" s="139">
        <f t="shared" si="21"/>
        <v>94031.308040032905</v>
      </c>
      <c r="AF45" s="139">
        <f t="shared" si="17"/>
        <v>581.60498503701399</v>
      </c>
      <c r="AG45" s="139">
        <f t="shared" si="6"/>
        <v>387.77716543403307</v>
      </c>
      <c r="AH45" s="139">
        <f t="shared" si="7"/>
        <v>193.82781960298092</v>
      </c>
      <c r="AI45" s="139">
        <f t="shared" si="8"/>
        <v>93837.480220429919</v>
      </c>
    </row>
    <row r="46" spans="2:35" x14ac:dyDescent="0.5">
      <c r="F46" s="143">
        <f t="shared" si="9"/>
        <v>44866</v>
      </c>
      <c r="G46" s="139">
        <f t="shared" si="10"/>
        <v>93837.480220429919</v>
      </c>
      <c r="H46" s="139">
        <f t="shared" si="11"/>
        <v>581.60498503701399</v>
      </c>
      <c r="I46" s="139">
        <f t="shared" si="0"/>
        <v>386.97783589119717</v>
      </c>
      <c r="J46" s="139">
        <f t="shared" si="1"/>
        <v>194.62714914581682</v>
      </c>
      <c r="K46" s="139">
        <f t="shared" si="2"/>
        <v>93642.853071284102</v>
      </c>
      <c r="R46" s="143">
        <f t="shared" si="12"/>
        <v>44866</v>
      </c>
      <c r="S46" s="139">
        <f t="shared" si="20"/>
        <v>93837.480220429919</v>
      </c>
      <c r="T46" s="139">
        <f t="shared" si="14"/>
        <v>581.60498503701399</v>
      </c>
      <c r="U46" s="139">
        <f t="shared" si="3"/>
        <v>386.97783589119717</v>
      </c>
      <c r="V46" s="139">
        <f t="shared" si="4"/>
        <v>194.62714914581682</v>
      </c>
      <c r="W46" s="139">
        <f t="shared" si="5"/>
        <v>93642.853071284102</v>
      </c>
      <c r="AD46" s="143">
        <f t="shared" si="15"/>
        <v>44866</v>
      </c>
      <c r="AE46" s="139">
        <f t="shared" si="21"/>
        <v>93837.480220429919</v>
      </c>
      <c r="AF46" s="139">
        <f t="shared" si="17"/>
        <v>581.60498503701399</v>
      </c>
      <c r="AG46" s="139">
        <f t="shared" si="6"/>
        <v>386.97783589119717</v>
      </c>
      <c r="AH46" s="139">
        <f t="shared" si="7"/>
        <v>194.62714914581682</v>
      </c>
      <c r="AI46" s="139">
        <f t="shared" si="8"/>
        <v>93642.853071284102</v>
      </c>
    </row>
    <row r="47" spans="2:35" x14ac:dyDescent="0.5">
      <c r="F47" s="143">
        <f t="shared" si="9"/>
        <v>44896</v>
      </c>
      <c r="G47" s="139">
        <f t="shared" si="10"/>
        <v>93642.853071284102</v>
      </c>
      <c r="H47" s="139">
        <f t="shared" si="11"/>
        <v>581.60498503701399</v>
      </c>
      <c r="I47" s="139">
        <f t="shared" si="0"/>
        <v>386.17520998089776</v>
      </c>
      <c r="J47" s="139">
        <f t="shared" si="1"/>
        <v>195.42977505611623</v>
      </c>
      <c r="K47" s="139">
        <f t="shared" si="2"/>
        <v>93447.423296227993</v>
      </c>
      <c r="R47" s="143">
        <f t="shared" si="12"/>
        <v>44896</v>
      </c>
      <c r="S47" s="139">
        <f t="shared" si="20"/>
        <v>93642.853071284102</v>
      </c>
      <c r="T47" s="139">
        <f t="shared" si="14"/>
        <v>581.60498503701399</v>
      </c>
      <c r="U47" s="139">
        <f t="shared" si="3"/>
        <v>386.17520998089776</v>
      </c>
      <c r="V47" s="139">
        <f t="shared" si="4"/>
        <v>195.42977505611623</v>
      </c>
      <c r="W47" s="139">
        <f t="shared" si="5"/>
        <v>93447.423296227993</v>
      </c>
      <c r="AD47" s="143">
        <f t="shared" si="15"/>
        <v>44896</v>
      </c>
      <c r="AE47" s="139">
        <f t="shared" si="21"/>
        <v>93642.853071284102</v>
      </c>
      <c r="AF47" s="139">
        <f t="shared" si="17"/>
        <v>581.60498503701399</v>
      </c>
      <c r="AG47" s="139">
        <f t="shared" si="6"/>
        <v>386.17520998089776</v>
      </c>
      <c r="AH47" s="139">
        <f t="shared" si="7"/>
        <v>195.42977505611623</v>
      </c>
      <c r="AI47" s="139">
        <f t="shared" si="8"/>
        <v>93447.423296227993</v>
      </c>
    </row>
    <row r="48" spans="2:35" x14ac:dyDescent="0.5">
      <c r="F48" s="143">
        <f t="shared" si="9"/>
        <v>44927</v>
      </c>
      <c r="G48" s="139">
        <f t="shared" si="10"/>
        <v>93447.423296227993</v>
      </c>
      <c r="H48" s="139">
        <f t="shared" si="11"/>
        <v>581.60498503701399</v>
      </c>
      <c r="I48" s="139">
        <f t="shared" si="0"/>
        <v>385.36927410919424</v>
      </c>
      <c r="J48" s="139">
        <f t="shared" si="1"/>
        <v>196.23571092781975</v>
      </c>
      <c r="K48" s="139">
        <f t="shared" si="2"/>
        <v>93251.187585300169</v>
      </c>
      <c r="R48" s="143">
        <f t="shared" si="12"/>
        <v>44927</v>
      </c>
      <c r="S48" s="139">
        <f t="shared" si="20"/>
        <v>93447.423296227993</v>
      </c>
      <c r="T48" s="139">
        <f t="shared" si="14"/>
        <v>581.60498503701399</v>
      </c>
      <c r="U48" s="139">
        <f t="shared" si="3"/>
        <v>385.36927410919424</v>
      </c>
      <c r="V48" s="139">
        <f t="shared" si="4"/>
        <v>196.23571092781975</v>
      </c>
      <c r="W48" s="139">
        <f t="shared" si="5"/>
        <v>93251.187585300169</v>
      </c>
      <c r="AD48" s="143">
        <f t="shared" si="15"/>
        <v>44927</v>
      </c>
      <c r="AE48" s="139">
        <f t="shared" si="21"/>
        <v>93447.423296227993</v>
      </c>
      <c r="AF48" s="139">
        <f t="shared" si="17"/>
        <v>581.60498503701399</v>
      </c>
      <c r="AG48" s="139">
        <f t="shared" si="6"/>
        <v>385.36927410919424</v>
      </c>
      <c r="AH48" s="139">
        <f t="shared" si="7"/>
        <v>196.23571092781975</v>
      </c>
      <c r="AI48" s="139">
        <f t="shared" si="8"/>
        <v>93251.187585300169</v>
      </c>
    </row>
    <row r="49" spans="6:35" x14ac:dyDescent="0.5">
      <c r="F49" s="143">
        <f t="shared" si="9"/>
        <v>44958</v>
      </c>
      <c r="G49" s="139">
        <f t="shared" si="10"/>
        <v>93251.187585300169</v>
      </c>
      <c r="H49" s="139">
        <f t="shared" si="11"/>
        <v>581.60498503701399</v>
      </c>
      <c r="I49" s="139">
        <f t="shared" si="0"/>
        <v>384.56001462608543</v>
      </c>
      <c r="J49" s="139">
        <f t="shared" si="1"/>
        <v>197.04497041092856</v>
      </c>
      <c r="K49" s="139">
        <f t="shared" si="2"/>
        <v>93054.142614889235</v>
      </c>
      <c r="R49" s="143">
        <f t="shared" si="12"/>
        <v>44958</v>
      </c>
      <c r="S49" s="139">
        <f t="shared" si="20"/>
        <v>93251.187585300169</v>
      </c>
      <c r="T49" s="139">
        <f t="shared" si="14"/>
        <v>581.60498503701399</v>
      </c>
      <c r="U49" s="139">
        <f t="shared" si="3"/>
        <v>384.56001462608543</v>
      </c>
      <c r="V49" s="139">
        <f t="shared" si="4"/>
        <v>197.04497041092856</v>
      </c>
      <c r="W49" s="139">
        <f t="shared" si="5"/>
        <v>93054.142614889235</v>
      </c>
      <c r="AD49" s="143">
        <f t="shared" si="15"/>
        <v>44958</v>
      </c>
      <c r="AE49" s="139">
        <f t="shared" si="21"/>
        <v>93251.187585300169</v>
      </c>
      <c r="AF49" s="139">
        <f t="shared" si="17"/>
        <v>581.60498503701399</v>
      </c>
      <c r="AG49" s="139">
        <f t="shared" si="6"/>
        <v>384.56001462608543</v>
      </c>
      <c r="AH49" s="139">
        <f t="shared" si="7"/>
        <v>197.04497041092856</v>
      </c>
      <c r="AI49" s="139">
        <f t="shared" si="8"/>
        <v>93054.142614889235</v>
      </c>
    </row>
    <row r="50" spans="6:35" x14ac:dyDescent="0.5">
      <c r="F50" s="143">
        <f t="shared" si="9"/>
        <v>44986</v>
      </c>
      <c r="G50" s="139">
        <f t="shared" si="10"/>
        <v>93054.142614889235</v>
      </c>
      <c r="H50" s="139">
        <f t="shared" si="11"/>
        <v>581.60498503701399</v>
      </c>
      <c r="I50" s="139">
        <f t="shared" si="0"/>
        <v>383.74741782527889</v>
      </c>
      <c r="J50" s="139">
        <f t="shared" si="1"/>
        <v>197.8575672117351</v>
      </c>
      <c r="K50" s="139">
        <f t="shared" si="2"/>
        <v>92856.285047677506</v>
      </c>
      <c r="R50" s="143">
        <f t="shared" si="12"/>
        <v>44986</v>
      </c>
      <c r="S50" s="139">
        <f t="shared" si="20"/>
        <v>93054.142614889235</v>
      </c>
      <c r="T50" s="139">
        <f t="shared" si="14"/>
        <v>581.60498503701399</v>
      </c>
      <c r="U50" s="139">
        <f t="shared" si="3"/>
        <v>383.74741782527889</v>
      </c>
      <c r="V50" s="139">
        <f t="shared" si="4"/>
        <v>197.8575672117351</v>
      </c>
      <c r="W50" s="139">
        <f t="shared" si="5"/>
        <v>92856.285047677506</v>
      </c>
      <c r="AD50" s="143">
        <f t="shared" si="15"/>
        <v>44986</v>
      </c>
      <c r="AE50" s="139">
        <f t="shared" si="21"/>
        <v>93054.142614889235</v>
      </c>
      <c r="AF50" s="139">
        <f t="shared" si="17"/>
        <v>581.60498503701399</v>
      </c>
      <c r="AG50" s="139">
        <f t="shared" si="6"/>
        <v>383.74741782527889</v>
      </c>
      <c r="AH50" s="139">
        <f t="shared" si="7"/>
        <v>197.8575672117351</v>
      </c>
      <c r="AI50" s="139">
        <f t="shared" si="8"/>
        <v>92856.285047677506</v>
      </c>
    </row>
    <row r="51" spans="6:35" x14ac:dyDescent="0.5">
      <c r="F51" s="143">
        <f t="shared" si="9"/>
        <v>45017</v>
      </c>
      <c r="G51" s="139">
        <f t="shared" si="10"/>
        <v>92856.285047677506</v>
      </c>
      <c r="H51" s="139">
        <f t="shared" si="11"/>
        <v>581.60498503701399</v>
      </c>
      <c r="I51" s="139">
        <f t="shared" si="0"/>
        <v>382.93146994395863</v>
      </c>
      <c r="J51" s="139">
        <f t="shared" si="1"/>
        <v>198.67351509305536</v>
      </c>
      <c r="K51" s="139">
        <f t="shared" si="2"/>
        <v>92657.611532584444</v>
      </c>
      <c r="R51" s="143">
        <f t="shared" si="12"/>
        <v>45017</v>
      </c>
      <c r="S51" s="139">
        <f t="shared" si="20"/>
        <v>92856.285047677506</v>
      </c>
      <c r="T51" s="139">
        <f t="shared" si="14"/>
        <v>581.60498503701399</v>
      </c>
      <c r="U51" s="139">
        <f t="shared" si="3"/>
        <v>382.93146994395863</v>
      </c>
      <c r="V51" s="139">
        <f t="shared" si="4"/>
        <v>198.67351509305536</v>
      </c>
      <c r="W51" s="139">
        <f t="shared" si="5"/>
        <v>92657.611532584444</v>
      </c>
      <c r="AD51" s="143">
        <f t="shared" si="15"/>
        <v>45017</v>
      </c>
      <c r="AE51" s="139">
        <f t="shared" si="21"/>
        <v>92856.285047677506</v>
      </c>
      <c r="AF51" s="139">
        <f t="shared" si="17"/>
        <v>581.60498503701399</v>
      </c>
      <c r="AG51" s="139">
        <f t="shared" si="6"/>
        <v>382.93146994395863</v>
      </c>
      <c r="AH51" s="139">
        <f t="shared" si="7"/>
        <v>198.67351509305536</v>
      </c>
      <c r="AI51" s="139">
        <f t="shared" si="8"/>
        <v>92657.611532584444</v>
      </c>
    </row>
    <row r="52" spans="6:35" x14ac:dyDescent="0.5">
      <c r="F52" s="143">
        <f t="shared" si="9"/>
        <v>45047</v>
      </c>
      <c r="G52" s="139">
        <f t="shared" si="10"/>
        <v>92657.611532584444</v>
      </c>
      <c r="H52" s="139">
        <f t="shared" si="11"/>
        <v>581.60498503701399</v>
      </c>
      <c r="I52" s="139">
        <f t="shared" si="0"/>
        <v>382.11215716255174</v>
      </c>
      <c r="J52" s="139">
        <f t="shared" si="1"/>
        <v>199.49282787446225</v>
      </c>
      <c r="K52" s="139">
        <f t="shared" si="2"/>
        <v>92458.118704709981</v>
      </c>
      <c r="R52" s="143">
        <f t="shared" si="12"/>
        <v>45047</v>
      </c>
      <c r="S52" s="139">
        <f t="shared" si="20"/>
        <v>92657.611532584444</v>
      </c>
      <c r="T52" s="139">
        <f t="shared" si="14"/>
        <v>581.60498503701399</v>
      </c>
      <c r="U52" s="139">
        <f t="shared" si="3"/>
        <v>382.11215716255174</v>
      </c>
      <c r="V52" s="139">
        <f t="shared" si="4"/>
        <v>199.49282787446225</v>
      </c>
      <c r="W52" s="139">
        <f t="shared" si="5"/>
        <v>92458.118704709981</v>
      </c>
      <c r="AD52" s="143">
        <f t="shared" si="15"/>
        <v>45047</v>
      </c>
      <c r="AE52" s="139">
        <f t="shared" si="21"/>
        <v>92657.611532584444</v>
      </c>
      <c r="AF52" s="139">
        <f t="shared" si="17"/>
        <v>581.60498503701399</v>
      </c>
      <c r="AG52" s="139">
        <f t="shared" si="6"/>
        <v>382.11215716255174</v>
      </c>
      <c r="AH52" s="139">
        <f t="shared" si="7"/>
        <v>199.49282787446225</v>
      </c>
      <c r="AI52" s="139">
        <f t="shared" si="8"/>
        <v>92458.118704709981</v>
      </c>
    </row>
    <row r="53" spans="6:35" x14ac:dyDescent="0.5">
      <c r="F53" s="143">
        <f t="shared" si="9"/>
        <v>45078</v>
      </c>
      <c r="G53" s="139">
        <f t="shared" si="10"/>
        <v>92458.118704709981</v>
      </c>
      <c r="H53" s="139">
        <f t="shared" si="11"/>
        <v>581.60498503701399</v>
      </c>
      <c r="I53" s="139">
        <f t="shared" si="0"/>
        <v>381.28946560449492</v>
      </c>
      <c r="J53" s="139">
        <f t="shared" si="1"/>
        <v>200.31551943251907</v>
      </c>
      <c r="K53" s="139">
        <f t="shared" si="2"/>
        <v>92257.803185277458</v>
      </c>
      <c r="R53" s="143">
        <f t="shared" si="12"/>
        <v>45078</v>
      </c>
      <c r="S53" s="139">
        <f t="shared" si="20"/>
        <v>92458.118704709981</v>
      </c>
      <c r="T53" s="139">
        <f t="shared" si="14"/>
        <v>581.60498503701399</v>
      </c>
      <c r="U53" s="139">
        <f t="shared" si="3"/>
        <v>381.28946560449492</v>
      </c>
      <c r="V53" s="139">
        <f t="shared" si="4"/>
        <v>200.31551943251907</v>
      </c>
      <c r="W53" s="139">
        <f t="shared" si="5"/>
        <v>92257.803185277458</v>
      </c>
      <c r="AD53" s="143">
        <f t="shared" si="15"/>
        <v>45078</v>
      </c>
      <c r="AE53" s="139">
        <f t="shared" si="21"/>
        <v>92458.118704709981</v>
      </c>
      <c r="AF53" s="139">
        <f t="shared" si="17"/>
        <v>581.60498503701399</v>
      </c>
      <c r="AG53" s="139">
        <f t="shared" si="6"/>
        <v>381.28946560449492</v>
      </c>
      <c r="AH53" s="139">
        <f t="shared" si="7"/>
        <v>200.31551943251907</v>
      </c>
      <c r="AI53" s="139">
        <f t="shared" si="8"/>
        <v>92257.803185277458</v>
      </c>
    </row>
    <row r="54" spans="6:35" x14ac:dyDescent="0.5">
      <c r="F54" s="143">
        <f t="shared" si="9"/>
        <v>45108</v>
      </c>
      <c r="G54" s="139">
        <f t="shared" si="10"/>
        <v>92257.803185277458</v>
      </c>
      <c r="H54" s="139">
        <f t="shared" si="11"/>
        <v>581.60498503701399</v>
      </c>
      <c r="I54" s="139">
        <f t="shared" si="0"/>
        <v>380.46338133599875</v>
      </c>
      <c r="J54" s="139">
        <f t="shared" si="1"/>
        <v>201.14160370101524</v>
      </c>
      <c r="K54" s="139">
        <f t="shared" si="2"/>
        <v>92056.661581576438</v>
      </c>
      <c r="R54" s="143">
        <f t="shared" si="12"/>
        <v>45108</v>
      </c>
      <c r="S54" s="139">
        <f t="shared" si="20"/>
        <v>92257.803185277458</v>
      </c>
      <c r="T54" s="139">
        <f t="shared" si="14"/>
        <v>581.60498503701399</v>
      </c>
      <c r="U54" s="139">
        <f t="shared" si="3"/>
        <v>380.46338133599875</v>
      </c>
      <c r="V54" s="139">
        <f t="shared" si="4"/>
        <v>201.14160370101524</v>
      </c>
      <c r="W54" s="139">
        <f t="shared" si="5"/>
        <v>92056.661581576438</v>
      </c>
      <c r="AD54" s="143">
        <f t="shared" si="15"/>
        <v>45108</v>
      </c>
      <c r="AE54" s="139">
        <f t="shared" si="21"/>
        <v>92257.803185277458</v>
      </c>
      <c r="AF54" s="139">
        <f t="shared" si="17"/>
        <v>581.60498503701399</v>
      </c>
      <c r="AG54" s="139">
        <f t="shared" si="6"/>
        <v>380.46338133599875</v>
      </c>
      <c r="AH54" s="139">
        <f t="shared" si="7"/>
        <v>201.14160370101524</v>
      </c>
      <c r="AI54" s="139">
        <f t="shared" si="8"/>
        <v>92056.661581576438</v>
      </c>
    </row>
    <row r="55" spans="6:35" x14ac:dyDescent="0.5">
      <c r="F55" s="143">
        <f t="shared" si="9"/>
        <v>45139</v>
      </c>
      <c r="G55" s="139">
        <f t="shared" si="10"/>
        <v>92056.661581576438</v>
      </c>
      <c r="H55" s="139">
        <f t="shared" si="11"/>
        <v>581.60498503701399</v>
      </c>
      <c r="I55" s="139">
        <f t="shared" si="0"/>
        <v>379.63389036581219</v>
      </c>
      <c r="J55" s="139">
        <f t="shared" si="1"/>
        <v>201.9710946712018</v>
      </c>
      <c r="K55" s="139">
        <f t="shared" si="2"/>
        <v>91854.690486905238</v>
      </c>
      <c r="R55" s="143">
        <f t="shared" si="12"/>
        <v>45139</v>
      </c>
      <c r="S55" s="139">
        <f t="shared" si="20"/>
        <v>92056.661581576438</v>
      </c>
      <c r="T55" s="139">
        <f t="shared" si="14"/>
        <v>581.60498503701399</v>
      </c>
      <c r="U55" s="139">
        <f t="shared" si="3"/>
        <v>379.63389036581219</v>
      </c>
      <c r="V55" s="139">
        <f t="shared" si="4"/>
        <v>201.9710946712018</v>
      </c>
      <c r="W55" s="139">
        <f t="shared" si="5"/>
        <v>91854.690486905238</v>
      </c>
      <c r="AD55" s="143">
        <f t="shared" si="15"/>
        <v>45139</v>
      </c>
      <c r="AE55" s="139">
        <f t="shared" si="21"/>
        <v>92056.661581576438</v>
      </c>
      <c r="AF55" s="139">
        <f t="shared" si="17"/>
        <v>581.60498503701399</v>
      </c>
      <c r="AG55" s="139">
        <f t="shared" si="6"/>
        <v>379.63389036581219</v>
      </c>
      <c r="AH55" s="139">
        <f t="shared" si="7"/>
        <v>201.9710946712018</v>
      </c>
      <c r="AI55" s="139">
        <f t="shared" si="8"/>
        <v>91854.690486905238</v>
      </c>
    </row>
    <row r="56" spans="6:35" x14ac:dyDescent="0.5">
      <c r="F56" s="143">
        <f t="shared" si="9"/>
        <v>45170</v>
      </c>
      <c r="G56" s="139">
        <f t="shared" si="10"/>
        <v>91854.690486905238</v>
      </c>
      <c r="H56" s="139">
        <f t="shared" si="11"/>
        <v>581.60498503701399</v>
      </c>
      <c r="I56" s="139">
        <f t="shared" si="0"/>
        <v>378.80097864498549</v>
      </c>
      <c r="J56" s="139">
        <f t="shared" si="1"/>
        <v>202.8040063920285</v>
      </c>
      <c r="K56" s="139">
        <f t="shared" si="2"/>
        <v>91651.886480513203</v>
      </c>
      <c r="R56" s="143">
        <f t="shared" si="12"/>
        <v>45170</v>
      </c>
      <c r="S56" s="139">
        <f t="shared" si="20"/>
        <v>91854.690486905238</v>
      </c>
      <c r="T56" s="139">
        <f t="shared" si="14"/>
        <v>581.60498503701399</v>
      </c>
      <c r="U56" s="139">
        <f t="shared" si="3"/>
        <v>378.80097864498549</v>
      </c>
      <c r="V56" s="139">
        <f t="shared" si="4"/>
        <v>202.8040063920285</v>
      </c>
      <c r="W56" s="139">
        <f t="shared" si="5"/>
        <v>91651.886480513203</v>
      </c>
      <c r="AD56" s="143">
        <f t="shared" si="15"/>
        <v>45170</v>
      </c>
      <c r="AE56" s="139">
        <f t="shared" si="21"/>
        <v>91854.690486905238</v>
      </c>
      <c r="AF56" s="139">
        <f t="shared" si="17"/>
        <v>581.60498503701399</v>
      </c>
      <c r="AG56" s="139">
        <f t="shared" si="6"/>
        <v>378.80097864498549</v>
      </c>
      <c r="AH56" s="139">
        <f t="shared" si="7"/>
        <v>202.8040063920285</v>
      </c>
      <c r="AI56" s="139">
        <f t="shared" si="8"/>
        <v>91651.886480513203</v>
      </c>
    </row>
    <row r="57" spans="6:35" x14ac:dyDescent="0.5">
      <c r="F57" s="143">
        <f t="shared" si="9"/>
        <v>45200</v>
      </c>
      <c r="G57" s="139">
        <f t="shared" si="10"/>
        <v>91651.886480513203</v>
      </c>
      <c r="H57" s="139">
        <f t="shared" si="11"/>
        <v>581.60498503701399</v>
      </c>
      <c r="I57" s="139">
        <f t="shared" si="0"/>
        <v>377.96463206663219</v>
      </c>
      <c r="J57" s="139">
        <f t="shared" si="1"/>
        <v>203.6403529703818</v>
      </c>
      <c r="K57" s="139">
        <f t="shared" si="2"/>
        <v>91448.246127542821</v>
      </c>
      <c r="R57" s="143">
        <f t="shared" si="12"/>
        <v>45200</v>
      </c>
      <c r="S57" s="139">
        <f t="shared" si="20"/>
        <v>91651.886480513203</v>
      </c>
      <c r="T57" s="139">
        <f t="shared" si="14"/>
        <v>581.60498503701399</v>
      </c>
      <c r="U57" s="139">
        <f t="shared" si="3"/>
        <v>377.96463206663219</v>
      </c>
      <c r="V57" s="139">
        <f t="shared" si="4"/>
        <v>203.6403529703818</v>
      </c>
      <c r="W57" s="139">
        <f t="shared" si="5"/>
        <v>91448.246127542821</v>
      </c>
      <c r="AD57" s="143">
        <f t="shared" si="15"/>
        <v>45200</v>
      </c>
      <c r="AE57" s="139">
        <f t="shared" si="21"/>
        <v>91651.886480513203</v>
      </c>
      <c r="AF57" s="139">
        <f t="shared" si="17"/>
        <v>581.60498503701399</v>
      </c>
      <c r="AG57" s="139">
        <f t="shared" si="6"/>
        <v>377.96463206663219</v>
      </c>
      <c r="AH57" s="139">
        <f t="shared" si="7"/>
        <v>203.6403529703818</v>
      </c>
      <c r="AI57" s="139">
        <f t="shared" si="8"/>
        <v>91448.246127542821</v>
      </c>
    </row>
    <row r="58" spans="6:35" x14ac:dyDescent="0.5">
      <c r="F58" s="143">
        <f t="shared" si="9"/>
        <v>45231</v>
      </c>
      <c r="G58" s="139">
        <f t="shared" si="10"/>
        <v>91448.246127542821</v>
      </c>
      <c r="H58" s="139">
        <f t="shared" si="11"/>
        <v>581.60498503701399</v>
      </c>
      <c r="I58" s="139">
        <f t="shared" si="0"/>
        <v>377.12483646569018</v>
      </c>
      <c r="J58" s="139">
        <f t="shared" si="1"/>
        <v>204.48014857132381</v>
      </c>
      <c r="K58" s="139">
        <f t="shared" si="2"/>
        <v>91243.765978971496</v>
      </c>
      <c r="R58" s="143">
        <f t="shared" si="12"/>
        <v>45231</v>
      </c>
      <c r="S58" s="139">
        <f t="shared" si="20"/>
        <v>91448.246127542821</v>
      </c>
      <c r="T58" s="139">
        <f t="shared" si="14"/>
        <v>581.60498503701399</v>
      </c>
      <c r="U58" s="139">
        <f t="shared" si="3"/>
        <v>377.12483646569018</v>
      </c>
      <c r="V58" s="139">
        <f t="shared" si="4"/>
        <v>204.48014857132381</v>
      </c>
      <c r="W58" s="139">
        <f t="shared" si="5"/>
        <v>91243.765978971496</v>
      </c>
      <c r="AD58" s="143">
        <f t="shared" si="15"/>
        <v>45231</v>
      </c>
      <c r="AE58" s="139">
        <f t="shared" si="21"/>
        <v>91448.246127542821</v>
      </c>
      <c r="AF58" s="139">
        <f t="shared" si="17"/>
        <v>581.60498503701399</v>
      </c>
      <c r="AG58" s="139">
        <f t="shared" si="6"/>
        <v>377.12483646569018</v>
      </c>
      <c r="AH58" s="139">
        <f t="shared" si="7"/>
        <v>204.48014857132381</v>
      </c>
      <c r="AI58" s="139">
        <f t="shared" si="8"/>
        <v>91243.765978971496</v>
      </c>
    </row>
    <row r="59" spans="6:35" x14ac:dyDescent="0.5">
      <c r="F59" s="143">
        <f t="shared" si="9"/>
        <v>45261</v>
      </c>
      <c r="G59" s="139">
        <f t="shared" si="10"/>
        <v>91243.765978971496</v>
      </c>
      <c r="H59" s="139">
        <f t="shared" si="11"/>
        <v>581.60498503701399</v>
      </c>
      <c r="I59" s="139">
        <f t="shared" si="0"/>
        <v>376.28157761868192</v>
      </c>
      <c r="J59" s="139">
        <f t="shared" si="1"/>
        <v>205.32340741833207</v>
      </c>
      <c r="K59" s="139">
        <f t="shared" si="2"/>
        <v>91038.442571553169</v>
      </c>
      <c r="R59" s="143">
        <f t="shared" si="12"/>
        <v>45261</v>
      </c>
      <c r="S59" s="139">
        <f t="shared" si="20"/>
        <v>91243.765978971496</v>
      </c>
      <c r="T59" s="139">
        <f t="shared" si="14"/>
        <v>581.60498503701399</v>
      </c>
      <c r="U59" s="139">
        <f t="shared" si="3"/>
        <v>376.28157761868192</v>
      </c>
      <c r="V59" s="139">
        <f t="shared" si="4"/>
        <v>205.32340741833207</v>
      </c>
      <c r="W59" s="139">
        <f t="shared" si="5"/>
        <v>91038.442571553169</v>
      </c>
      <c r="AD59" s="143">
        <f t="shared" si="15"/>
        <v>45261</v>
      </c>
      <c r="AE59" s="139">
        <f t="shared" si="21"/>
        <v>91243.765978971496</v>
      </c>
      <c r="AF59" s="139">
        <f t="shared" si="17"/>
        <v>581.60498503701399</v>
      </c>
      <c r="AG59" s="139">
        <f t="shared" si="6"/>
        <v>376.28157761868192</v>
      </c>
      <c r="AH59" s="139">
        <f t="shared" si="7"/>
        <v>205.32340741833207</v>
      </c>
      <c r="AI59" s="139">
        <f t="shared" si="8"/>
        <v>91038.442571553169</v>
      </c>
    </row>
    <row r="60" spans="6:35" x14ac:dyDescent="0.5">
      <c r="F60" s="143">
        <f t="shared" si="9"/>
        <v>45292</v>
      </c>
      <c r="G60" s="139">
        <f t="shared" si="10"/>
        <v>91038.442571553169</v>
      </c>
      <c r="H60" s="139">
        <f t="shared" si="11"/>
        <v>581.60498503701399</v>
      </c>
      <c r="I60" s="139">
        <f t="shared" si="0"/>
        <v>375.43484124347339</v>
      </c>
      <c r="J60" s="139">
        <f t="shared" si="1"/>
        <v>206.1701437935406</v>
      </c>
      <c r="K60" s="139">
        <f t="shared" si="2"/>
        <v>90832.272427759628</v>
      </c>
      <c r="R60" s="143">
        <f t="shared" si="12"/>
        <v>45292</v>
      </c>
      <c r="S60" s="139">
        <f t="shared" si="20"/>
        <v>91038.442571553169</v>
      </c>
      <c r="T60" s="139">
        <f t="shared" si="14"/>
        <v>581.60498503701399</v>
      </c>
      <c r="U60" s="139">
        <f t="shared" si="3"/>
        <v>375.43484124347339</v>
      </c>
      <c r="V60" s="139">
        <f t="shared" si="4"/>
        <v>206.1701437935406</v>
      </c>
      <c r="W60" s="139">
        <f t="shared" si="5"/>
        <v>90832.272427759628</v>
      </c>
      <c r="AD60" s="143">
        <f t="shared" si="15"/>
        <v>45292</v>
      </c>
      <c r="AE60" s="139">
        <f t="shared" si="21"/>
        <v>91038.442571553169</v>
      </c>
      <c r="AF60" s="139">
        <f t="shared" si="17"/>
        <v>581.60498503701399</v>
      </c>
      <c r="AG60" s="139">
        <f t="shared" si="6"/>
        <v>375.43484124347339</v>
      </c>
      <c r="AH60" s="139">
        <f t="shared" si="7"/>
        <v>206.1701437935406</v>
      </c>
      <c r="AI60" s="139">
        <f t="shared" si="8"/>
        <v>90832.272427759628</v>
      </c>
    </row>
    <row r="61" spans="6:35" x14ac:dyDescent="0.5">
      <c r="F61" s="143">
        <f t="shared" si="9"/>
        <v>45323</v>
      </c>
      <c r="G61" s="139">
        <f t="shared" si="10"/>
        <v>90832.272427759628</v>
      </c>
      <c r="H61" s="139">
        <f t="shared" si="11"/>
        <v>581.60498503701399</v>
      </c>
      <c r="I61" s="139">
        <f t="shared" si="0"/>
        <v>374.58461299903217</v>
      </c>
      <c r="J61" s="139">
        <f t="shared" si="1"/>
        <v>207.02037203798182</v>
      </c>
      <c r="K61" s="139">
        <f t="shared" si="2"/>
        <v>90625.252055721649</v>
      </c>
      <c r="R61" s="143">
        <f t="shared" si="12"/>
        <v>45323</v>
      </c>
      <c r="S61" s="139">
        <f t="shared" si="20"/>
        <v>90832.272427759628</v>
      </c>
      <c r="T61" s="139">
        <f t="shared" si="14"/>
        <v>581.60498503701399</v>
      </c>
      <c r="U61" s="139">
        <f t="shared" si="3"/>
        <v>374.58461299903217</v>
      </c>
      <c r="V61" s="139">
        <f t="shared" si="4"/>
        <v>207.02037203798182</v>
      </c>
      <c r="W61" s="139">
        <f t="shared" si="5"/>
        <v>90625.252055721649</v>
      </c>
      <c r="AD61" s="143">
        <f t="shared" si="15"/>
        <v>45323</v>
      </c>
      <c r="AE61" s="139">
        <f t="shared" si="21"/>
        <v>90832.272427759628</v>
      </c>
      <c r="AF61" s="139">
        <f t="shared" si="17"/>
        <v>581.60498503701399</v>
      </c>
      <c r="AG61" s="139">
        <f t="shared" si="6"/>
        <v>374.58461299903217</v>
      </c>
      <c r="AH61" s="139">
        <f t="shared" si="7"/>
        <v>207.02037203798182</v>
      </c>
      <c r="AI61" s="139">
        <f t="shared" si="8"/>
        <v>90625.252055721649</v>
      </c>
    </row>
    <row r="62" spans="6:35" x14ac:dyDescent="0.5">
      <c r="F62" s="143">
        <f t="shared" si="9"/>
        <v>45352</v>
      </c>
      <c r="G62" s="139">
        <f t="shared" si="10"/>
        <v>90625.252055721649</v>
      </c>
      <c r="H62" s="139">
        <f t="shared" si="11"/>
        <v>581.60498503701399</v>
      </c>
      <c r="I62" s="139">
        <f t="shared" si="0"/>
        <v>373.73087848518486</v>
      </c>
      <c r="J62" s="139">
        <f t="shared" si="1"/>
        <v>207.87410655182913</v>
      </c>
      <c r="K62" s="139">
        <f t="shared" si="2"/>
        <v>90417.377949169822</v>
      </c>
      <c r="R62" s="143">
        <f t="shared" si="12"/>
        <v>45352</v>
      </c>
      <c r="S62" s="139">
        <f t="shared" si="20"/>
        <v>90625.252055721649</v>
      </c>
      <c r="T62" s="139">
        <f t="shared" si="14"/>
        <v>581.60498503701399</v>
      </c>
      <c r="U62" s="139">
        <f t="shared" si="3"/>
        <v>373.73087848518486</v>
      </c>
      <c r="V62" s="139">
        <f t="shared" si="4"/>
        <v>207.87410655182913</v>
      </c>
      <c r="W62" s="139">
        <f t="shared" si="5"/>
        <v>90417.377949169822</v>
      </c>
      <c r="AD62" s="143">
        <f t="shared" si="15"/>
        <v>45352</v>
      </c>
      <c r="AE62" s="139">
        <f t="shared" si="21"/>
        <v>90625.252055721649</v>
      </c>
      <c r="AF62" s="139">
        <f t="shared" si="17"/>
        <v>581.60498503701399</v>
      </c>
      <c r="AG62" s="139">
        <f t="shared" si="6"/>
        <v>373.73087848518486</v>
      </c>
      <c r="AH62" s="139">
        <f t="shared" si="7"/>
        <v>207.87410655182913</v>
      </c>
      <c r="AI62" s="139">
        <f t="shared" si="8"/>
        <v>90417.377949169822</v>
      </c>
    </row>
    <row r="63" spans="6:35" x14ac:dyDescent="0.5">
      <c r="F63" s="143">
        <f t="shared" si="9"/>
        <v>45383</v>
      </c>
      <c r="G63" s="139">
        <f t="shared" si="10"/>
        <v>90417.377949169822</v>
      </c>
      <c r="H63" s="139">
        <f t="shared" si="11"/>
        <v>581.60498503701399</v>
      </c>
      <c r="I63" s="139">
        <f t="shared" si="0"/>
        <v>372.87362324237273</v>
      </c>
      <c r="J63" s="139">
        <f t="shared" si="1"/>
        <v>208.73136179464126</v>
      </c>
      <c r="K63" s="139">
        <f t="shared" si="2"/>
        <v>90208.646587375188</v>
      </c>
      <c r="R63" s="143">
        <f t="shared" si="12"/>
        <v>45383</v>
      </c>
      <c r="S63" s="139">
        <f t="shared" si="20"/>
        <v>90417.377949169822</v>
      </c>
      <c r="T63" s="139">
        <f t="shared" si="14"/>
        <v>581.60498503701399</v>
      </c>
      <c r="U63" s="139">
        <f t="shared" si="3"/>
        <v>372.87362324237273</v>
      </c>
      <c r="V63" s="139">
        <f t="shared" si="4"/>
        <v>208.73136179464126</v>
      </c>
      <c r="W63" s="139">
        <f t="shared" si="5"/>
        <v>90208.646587375188</v>
      </c>
      <c r="AD63" s="143">
        <f t="shared" si="15"/>
        <v>45383</v>
      </c>
      <c r="AE63" s="139">
        <f t="shared" si="21"/>
        <v>90417.377949169822</v>
      </c>
      <c r="AF63" s="139">
        <f t="shared" si="17"/>
        <v>581.60498503701399</v>
      </c>
      <c r="AG63" s="139">
        <f t="shared" si="6"/>
        <v>372.87362324237273</v>
      </c>
      <c r="AH63" s="139">
        <f t="shared" si="7"/>
        <v>208.73136179464126</v>
      </c>
      <c r="AI63" s="139">
        <f t="shared" si="8"/>
        <v>90208.646587375188</v>
      </c>
    </row>
    <row r="64" spans="6:35" x14ac:dyDescent="0.5">
      <c r="F64" s="143">
        <f t="shared" si="9"/>
        <v>45413</v>
      </c>
      <c r="G64" s="139">
        <f t="shared" si="10"/>
        <v>90208.646587375188</v>
      </c>
      <c r="H64" s="139">
        <f t="shared" si="11"/>
        <v>581.60498503701399</v>
      </c>
      <c r="I64" s="139">
        <f t="shared" si="0"/>
        <v>372.01283275140719</v>
      </c>
      <c r="J64" s="139">
        <f t="shared" si="1"/>
        <v>209.5921522856068</v>
      </c>
      <c r="K64" s="139">
        <f t="shared" si="2"/>
        <v>89999.05443508958</v>
      </c>
      <c r="R64" s="143">
        <f t="shared" si="12"/>
        <v>45413</v>
      </c>
      <c r="S64" s="139">
        <f t="shared" si="20"/>
        <v>90208.646587375188</v>
      </c>
      <c r="T64" s="139">
        <f t="shared" si="14"/>
        <v>581.60498503701399</v>
      </c>
      <c r="U64" s="139">
        <f t="shared" si="3"/>
        <v>372.01283275140719</v>
      </c>
      <c r="V64" s="139">
        <f t="shared" si="4"/>
        <v>209.5921522856068</v>
      </c>
      <c r="W64" s="139">
        <f t="shared" si="5"/>
        <v>89999.05443508958</v>
      </c>
      <c r="AD64" s="143">
        <f t="shared" si="15"/>
        <v>45413</v>
      </c>
      <c r="AE64" s="139">
        <f t="shared" si="21"/>
        <v>90208.646587375188</v>
      </c>
      <c r="AF64" s="139">
        <f t="shared" si="17"/>
        <v>581.60498503701399</v>
      </c>
      <c r="AG64" s="139">
        <f t="shared" si="6"/>
        <v>372.01283275140719</v>
      </c>
      <c r="AH64" s="139">
        <f t="shared" si="7"/>
        <v>209.5921522856068</v>
      </c>
      <c r="AI64" s="139">
        <f t="shared" si="8"/>
        <v>89999.05443508958</v>
      </c>
    </row>
    <row r="65" spans="6:35" x14ac:dyDescent="0.5">
      <c r="F65" s="143">
        <f t="shared" si="9"/>
        <v>45444</v>
      </c>
      <c r="G65" s="139">
        <f t="shared" si="10"/>
        <v>89999.05443508958</v>
      </c>
      <c r="H65" s="139">
        <f t="shared" si="11"/>
        <v>581.60498503701399</v>
      </c>
      <c r="I65" s="139">
        <f t="shared" si="0"/>
        <v>371.14849243322374</v>
      </c>
      <c r="J65" s="139">
        <f t="shared" si="1"/>
        <v>210.45649260379025</v>
      </c>
      <c r="K65" s="139">
        <f t="shared" si="2"/>
        <v>89788.597942485794</v>
      </c>
      <c r="R65" s="143">
        <f t="shared" si="12"/>
        <v>45444</v>
      </c>
      <c r="S65" s="139">
        <f t="shared" si="20"/>
        <v>89999.05443508958</v>
      </c>
      <c r="T65" s="139">
        <f t="shared" si="14"/>
        <v>581.60498503701399</v>
      </c>
      <c r="U65" s="139">
        <f t="shared" si="3"/>
        <v>371.14849243322374</v>
      </c>
      <c r="V65" s="139">
        <f t="shared" si="4"/>
        <v>210.45649260379025</v>
      </c>
      <c r="W65" s="139">
        <f t="shared" si="5"/>
        <v>89788.597942485794</v>
      </c>
      <c r="AD65" s="143">
        <f t="shared" si="15"/>
        <v>45444</v>
      </c>
      <c r="AE65" s="139">
        <f t="shared" si="21"/>
        <v>89999.05443508958</v>
      </c>
      <c r="AF65" s="139">
        <f t="shared" si="17"/>
        <v>581.60498503701399</v>
      </c>
      <c r="AG65" s="139">
        <f t="shared" si="6"/>
        <v>371.14849243322374</v>
      </c>
      <c r="AH65" s="139">
        <f t="shared" si="7"/>
        <v>210.45649260379025</v>
      </c>
      <c r="AI65" s="139">
        <f t="shared" si="8"/>
        <v>89788.597942485794</v>
      </c>
    </row>
    <row r="66" spans="6:35" x14ac:dyDescent="0.5">
      <c r="F66" s="143">
        <f t="shared" si="9"/>
        <v>45474</v>
      </c>
      <c r="G66" s="139">
        <f t="shared" si="10"/>
        <v>89788.597942485794</v>
      </c>
      <c r="H66" s="139">
        <f t="shared" si="11"/>
        <v>581.60498503701399</v>
      </c>
      <c r="I66" s="139">
        <f t="shared" si="0"/>
        <v>370.28058764863493</v>
      </c>
      <c r="J66" s="139">
        <f t="shared" si="1"/>
        <v>211.32439738837905</v>
      </c>
      <c r="K66" s="139">
        <f t="shared" si="2"/>
        <v>89577.273545097414</v>
      </c>
      <c r="R66" s="143">
        <f t="shared" si="12"/>
        <v>45474</v>
      </c>
      <c r="S66" s="139">
        <f t="shared" si="20"/>
        <v>89788.597942485794</v>
      </c>
      <c r="T66" s="139">
        <f t="shared" si="14"/>
        <v>581.60498503701399</v>
      </c>
      <c r="U66" s="139">
        <f t="shared" si="3"/>
        <v>370.28058764863493</v>
      </c>
      <c r="V66" s="139">
        <f t="shared" si="4"/>
        <v>211.32439738837905</v>
      </c>
      <c r="W66" s="139">
        <f t="shared" si="5"/>
        <v>89577.273545097414</v>
      </c>
      <c r="AD66" s="143">
        <f t="shared" si="15"/>
        <v>45474</v>
      </c>
      <c r="AE66" s="139">
        <f t="shared" si="21"/>
        <v>89788.597942485794</v>
      </c>
      <c r="AF66" s="139">
        <f t="shared" si="17"/>
        <v>581.60498503701399</v>
      </c>
      <c r="AG66" s="139">
        <f t="shared" si="6"/>
        <v>370.28058764863493</v>
      </c>
      <c r="AH66" s="139">
        <f t="shared" si="7"/>
        <v>211.32439738837905</v>
      </c>
      <c r="AI66" s="139">
        <f t="shared" si="8"/>
        <v>89577.273545097414</v>
      </c>
    </row>
    <row r="67" spans="6:35" x14ac:dyDescent="0.5">
      <c r="F67" s="143">
        <f t="shared" si="9"/>
        <v>45505</v>
      </c>
      <c r="G67" s="139">
        <f t="shared" si="10"/>
        <v>89577.273545097414</v>
      </c>
      <c r="H67" s="139">
        <f t="shared" si="11"/>
        <v>581.60498503701399</v>
      </c>
      <c r="I67" s="139">
        <f t="shared" si="0"/>
        <v>369.40910369808273</v>
      </c>
      <c r="J67" s="139">
        <f t="shared" si="1"/>
        <v>212.19588133893126</v>
      </c>
      <c r="K67" s="139">
        <f t="shared" si="2"/>
        <v>89365.077663758479</v>
      </c>
      <c r="R67" s="143">
        <f t="shared" si="12"/>
        <v>45505</v>
      </c>
      <c r="S67" s="139">
        <f t="shared" si="20"/>
        <v>89577.273545097414</v>
      </c>
      <c r="T67" s="139">
        <f t="shared" si="14"/>
        <v>581.60498503701399</v>
      </c>
      <c r="U67" s="139">
        <f t="shared" si="3"/>
        <v>369.40910369808273</v>
      </c>
      <c r="V67" s="139">
        <f t="shared" si="4"/>
        <v>212.19588133893126</v>
      </c>
      <c r="W67" s="139">
        <f t="shared" si="5"/>
        <v>89365.077663758479</v>
      </c>
      <c r="AD67" s="143">
        <f t="shared" si="15"/>
        <v>45505</v>
      </c>
      <c r="AE67" s="139">
        <f t="shared" si="21"/>
        <v>89577.273545097414</v>
      </c>
      <c r="AF67" s="139">
        <f t="shared" si="17"/>
        <v>581.60498503701399</v>
      </c>
      <c r="AG67" s="139">
        <f t="shared" si="6"/>
        <v>369.40910369808273</v>
      </c>
      <c r="AH67" s="139">
        <f t="shared" si="7"/>
        <v>212.19588133893126</v>
      </c>
      <c r="AI67" s="139">
        <f t="shared" si="8"/>
        <v>89365.077663758479</v>
      </c>
    </row>
    <row r="68" spans="6:35" x14ac:dyDescent="0.5">
      <c r="F68" s="143">
        <f t="shared" si="9"/>
        <v>45536</v>
      </c>
      <c r="G68" s="139">
        <f t="shared" si="10"/>
        <v>89365.077663758479</v>
      </c>
      <c r="H68" s="139">
        <f t="shared" si="11"/>
        <v>581.60498503701399</v>
      </c>
      <c r="I68" s="139">
        <f t="shared" si="0"/>
        <v>368.53402582138921</v>
      </c>
      <c r="J68" s="139">
        <f t="shared" si="1"/>
        <v>213.07095921562478</v>
      </c>
      <c r="K68" s="139">
        <f t="shared" si="2"/>
        <v>89152.006704542859</v>
      </c>
      <c r="R68" s="143">
        <f t="shared" si="12"/>
        <v>45536</v>
      </c>
      <c r="S68" s="139">
        <f t="shared" si="20"/>
        <v>89365.077663758479</v>
      </c>
      <c r="T68" s="139">
        <f t="shared" si="14"/>
        <v>581.60498503701399</v>
      </c>
      <c r="U68" s="139">
        <f t="shared" si="3"/>
        <v>368.53402582138921</v>
      </c>
      <c r="V68" s="139">
        <f t="shared" si="4"/>
        <v>213.07095921562478</v>
      </c>
      <c r="W68" s="139">
        <f t="shared" si="5"/>
        <v>89152.006704542859</v>
      </c>
      <c r="AD68" s="143">
        <f t="shared" si="15"/>
        <v>45536</v>
      </c>
      <c r="AE68" s="139">
        <f t="shared" si="21"/>
        <v>89365.077663758479</v>
      </c>
      <c r="AF68" s="139">
        <f t="shared" si="17"/>
        <v>581.60498503701399</v>
      </c>
      <c r="AG68" s="139">
        <f t="shared" si="6"/>
        <v>368.53402582138921</v>
      </c>
      <c r="AH68" s="139">
        <f t="shared" si="7"/>
        <v>213.07095921562478</v>
      </c>
      <c r="AI68" s="139">
        <f t="shared" si="8"/>
        <v>89152.006704542859</v>
      </c>
    </row>
    <row r="69" spans="6:35" x14ac:dyDescent="0.5">
      <c r="F69" s="143">
        <f t="shared" si="9"/>
        <v>45566</v>
      </c>
      <c r="G69" s="139">
        <f t="shared" si="10"/>
        <v>89152.006704542859</v>
      </c>
      <c r="H69" s="139">
        <f t="shared" si="11"/>
        <v>581.60498503701399</v>
      </c>
      <c r="I69" s="139">
        <f t="shared" si="0"/>
        <v>367.65533919750675</v>
      </c>
      <c r="J69" s="139">
        <f t="shared" si="1"/>
        <v>213.94964583950724</v>
      </c>
      <c r="K69" s="139">
        <f t="shared" si="2"/>
        <v>88938.057058703358</v>
      </c>
      <c r="R69" s="143">
        <f t="shared" si="12"/>
        <v>45566</v>
      </c>
      <c r="S69" s="139">
        <f t="shared" si="20"/>
        <v>89152.006704542859</v>
      </c>
      <c r="T69" s="139">
        <f t="shared" si="14"/>
        <v>581.60498503701399</v>
      </c>
      <c r="U69" s="139">
        <f t="shared" si="3"/>
        <v>367.65533919750675</v>
      </c>
      <c r="V69" s="139">
        <f t="shared" si="4"/>
        <v>213.94964583950724</v>
      </c>
      <c r="W69" s="139">
        <f t="shared" si="5"/>
        <v>88938.057058703358</v>
      </c>
      <c r="AD69" s="143">
        <f t="shared" si="15"/>
        <v>45566</v>
      </c>
      <c r="AE69" s="139">
        <f t="shared" si="21"/>
        <v>89152.006704542859</v>
      </c>
      <c r="AF69" s="139">
        <f t="shared" si="17"/>
        <v>581.60498503701399</v>
      </c>
      <c r="AG69" s="139">
        <f t="shared" si="6"/>
        <v>367.65533919750675</v>
      </c>
      <c r="AH69" s="139">
        <f t="shared" si="7"/>
        <v>213.94964583950724</v>
      </c>
      <c r="AI69" s="139">
        <f t="shared" si="8"/>
        <v>88938.057058703358</v>
      </c>
    </row>
    <row r="70" spans="6:35" x14ac:dyDescent="0.5">
      <c r="F70" s="143">
        <f t="shared" si="9"/>
        <v>45597</v>
      </c>
      <c r="G70" s="139">
        <f t="shared" si="10"/>
        <v>88938.057058703358</v>
      </c>
      <c r="H70" s="139">
        <f t="shared" si="11"/>
        <v>581.60498503701399</v>
      </c>
      <c r="I70" s="139">
        <f t="shared" si="0"/>
        <v>366.77302894426714</v>
      </c>
      <c r="J70" s="139">
        <f t="shared" si="1"/>
        <v>214.83195609274685</v>
      </c>
      <c r="K70" s="139">
        <f t="shared" si="2"/>
        <v>88723.22510261061</v>
      </c>
      <c r="R70" s="143">
        <f t="shared" si="12"/>
        <v>45597</v>
      </c>
      <c r="S70" s="139">
        <f t="shared" si="20"/>
        <v>88938.057058703358</v>
      </c>
      <c r="T70" s="139">
        <f t="shared" si="14"/>
        <v>581.60498503701399</v>
      </c>
      <c r="U70" s="139">
        <f t="shared" si="3"/>
        <v>366.77302894426714</v>
      </c>
      <c r="V70" s="139">
        <f t="shared" si="4"/>
        <v>214.83195609274685</v>
      </c>
      <c r="W70" s="139">
        <f t="shared" si="5"/>
        <v>88723.22510261061</v>
      </c>
      <c r="AD70" s="143">
        <f t="shared" si="15"/>
        <v>45597</v>
      </c>
      <c r="AE70" s="139">
        <f t="shared" si="21"/>
        <v>88938.057058703358</v>
      </c>
      <c r="AF70" s="139">
        <f t="shared" si="17"/>
        <v>581.60498503701399</v>
      </c>
      <c r="AG70" s="139">
        <f t="shared" si="6"/>
        <v>366.77302894426714</v>
      </c>
      <c r="AH70" s="139">
        <f t="shared" si="7"/>
        <v>214.83195609274685</v>
      </c>
      <c r="AI70" s="139">
        <f t="shared" si="8"/>
        <v>88723.22510261061</v>
      </c>
    </row>
    <row r="71" spans="6:35" x14ac:dyDescent="0.5">
      <c r="F71" s="143">
        <f t="shared" si="9"/>
        <v>45627</v>
      </c>
      <c r="G71" s="139">
        <f t="shared" si="10"/>
        <v>88723.22510261061</v>
      </c>
      <c r="H71" s="139">
        <f t="shared" si="11"/>
        <v>581.60498503701399</v>
      </c>
      <c r="I71" s="139">
        <f t="shared" si="0"/>
        <v>365.88708011812906</v>
      </c>
      <c r="J71" s="139">
        <f t="shared" si="1"/>
        <v>215.71790491888493</v>
      </c>
      <c r="K71" s="139">
        <f t="shared" si="2"/>
        <v>88507.507197691724</v>
      </c>
      <c r="R71" s="143">
        <f t="shared" si="12"/>
        <v>45627</v>
      </c>
      <c r="S71" s="139">
        <f t="shared" si="20"/>
        <v>88723.22510261061</v>
      </c>
      <c r="T71" s="139">
        <f t="shared" si="14"/>
        <v>581.60498503701399</v>
      </c>
      <c r="U71" s="139">
        <f t="shared" si="3"/>
        <v>365.88708011812906</v>
      </c>
      <c r="V71" s="139">
        <f t="shared" si="4"/>
        <v>215.71790491888493</v>
      </c>
      <c r="W71" s="139">
        <f t="shared" si="5"/>
        <v>88507.507197691724</v>
      </c>
      <c r="AD71" s="143">
        <f t="shared" si="15"/>
        <v>45627</v>
      </c>
      <c r="AE71" s="139">
        <f t="shared" si="21"/>
        <v>88723.22510261061</v>
      </c>
      <c r="AF71" s="139">
        <f t="shared" si="17"/>
        <v>581.60498503701399</v>
      </c>
      <c r="AG71" s="139">
        <f t="shared" si="6"/>
        <v>365.88708011812906</v>
      </c>
      <c r="AH71" s="139">
        <f t="shared" si="7"/>
        <v>215.71790491888493</v>
      </c>
      <c r="AI71" s="139">
        <f t="shared" si="8"/>
        <v>88507.507197691724</v>
      </c>
    </row>
    <row r="72" spans="6:35" x14ac:dyDescent="0.5">
      <c r="F72" s="143">
        <f t="shared" si="9"/>
        <v>45658</v>
      </c>
      <c r="G72" s="139">
        <f t="shared" si="10"/>
        <v>88507.507197691724</v>
      </c>
      <c r="H72" s="139">
        <f t="shared" si="11"/>
        <v>581.60498503701399</v>
      </c>
      <c r="I72" s="139">
        <f t="shared" si="0"/>
        <v>364.99747771392555</v>
      </c>
      <c r="J72" s="139">
        <f t="shared" si="1"/>
        <v>216.60750732308844</v>
      </c>
      <c r="K72" s="139">
        <f t="shared" si="2"/>
        <v>88290.899690368635</v>
      </c>
      <c r="R72" s="143">
        <f t="shared" si="12"/>
        <v>45658</v>
      </c>
      <c r="S72" s="139">
        <f t="shared" si="20"/>
        <v>88507.507197691724</v>
      </c>
      <c r="T72" s="139">
        <f t="shared" si="14"/>
        <v>581.60498503701399</v>
      </c>
      <c r="U72" s="139">
        <f t="shared" si="3"/>
        <v>364.99747771392555</v>
      </c>
      <c r="V72" s="139">
        <f t="shared" si="4"/>
        <v>216.60750732308844</v>
      </c>
      <c r="W72" s="139">
        <f t="shared" si="5"/>
        <v>88290.899690368635</v>
      </c>
      <c r="AD72" s="143">
        <f t="shared" si="15"/>
        <v>45658</v>
      </c>
      <c r="AE72" s="139">
        <f t="shared" si="21"/>
        <v>88507.507197691724</v>
      </c>
      <c r="AF72" s="139">
        <f t="shared" si="17"/>
        <v>581.60498503701399</v>
      </c>
      <c r="AG72" s="139">
        <f t="shared" si="6"/>
        <v>364.99747771392555</v>
      </c>
      <c r="AH72" s="139">
        <f t="shared" si="7"/>
        <v>216.60750732308844</v>
      </c>
      <c r="AI72" s="139">
        <f t="shared" si="8"/>
        <v>88290.899690368635</v>
      </c>
    </row>
    <row r="73" spans="6:35" x14ac:dyDescent="0.5">
      <c r="F73" s="143">
        <f t="shared" si="9"/>
        <v>45689</v>
      </c>
      <c r="G73" s="139">
        <f t="shared" si="10"/>
        <v>88290.899690368635</v>
      </c>
      <c r="H73" s="139">
        <f t="shared" si="11"/>
        <v>581.60498503701399</v>
      </c>
      <c r="I73" s="139">
        <f t="shared" si="0"/>
        <v>364.10420666460953</v>
      </c>
      <c r="J73" s="139">
        <f t="shared" si="1"/>
        <v>217.50077837240445</v>
      </c>
      <c r="K73" s="139">
        <f t="shared" si="2"/>
        <v>88073.398911996235</v>
      </c>
      <c r="R73" s="143">
        <f t="shared" si="12"/>
        <v>45689</v>
      </c>
      <c r="S73" s="139">
        <f t="shared" si="20"/>
        <v>88290.899690368635</v>
      </c>
      <c r="T73" s="139">
        <f t="shared" si="14"/>
        <v>581.60498503701399</v>
      </c>
      <c r="U73" s="139">
        <f t="shared" si="3"/>
        <v>364.10420666460953</v>
      </c>
      <c r="V73" s="139">
        <f t="shared" si="4"/>
        <v>217.50077837240445</v>
      </c>
      <c r="W73" s="139">
        <f t="shared" si="5"/>
        <v>88073.398911996235</v>
      </c>
      <c r="AD73" s="143">
        <f t="shared" si="15"/>
        <v>45689</v>
      </c>
      <c r="AE73" s="139">
        <f t="shared" si="21"/>
        <v>88290.899690368635</v>
      </c>
      <c r="AF73" s="139">
        <f t="shared" si="17"/>
        <v>581.60498503701399</v>
      </c>
      <c r="AG73" s="139">
        <f t="shared" si="6"/>
        <v>364.10420666460953</v>
      </c>
      <c r="AH73" s="139">
        <f t="shared" si="7"/>
        <v>217.50077837240445</v>
      </c>
      <c r="AI73" s="139">
        <f t="shared" si="8"/>
        <v>88073.398911996235</v>
      </c>
    </row>
    <row r="74" spans="6:35" x14ac:dyDescent="0.5">
      <c r="F74" s="143">
        <f t="shared" si="9"/>
        <v>45717</v>
      </c>
      <c r="G74" s="139">
        <f t="shared" si="10"/>
        <v>88073.398911996235</v>
      </c>
      <c r="H74" s="139">
        <f t="shared" si="11"/>
        <v>581.60498503701399</v>
      </c>
      <c r="I74" s="139">
        <f t="shared" si="0"/>
        <v>363.20725184099865</v>
      </c>
      <c r="J74" s="139">
        <f t="shared" si="1"/>
        <v>218.39773319601534</v>
      </c>
      <c r="K74" s="139">
        <f t="shared" si="2"/>
        <v>87855.001178800216</v>
      </c>
      <c r="R74" s="143">
        <f t="shared" si="12"/>
        <v>45717</v>
      </c>
      <c r="S74" s="139">
        <f t="shared" si="20"/>
        <v>88073.398911996235</v>
      </c>
      <c r="T74" s="139">
        <f t="shared" si="14"/>
        <v>581.60498503701399</v>
      </c>
      <c r="U74" s="139">
        <f t="shared" si="3"/>
        <v>363.20725184099865</v>
      </c>
      <c r="V74" s="139">
        <f t="shared" si="4"/>
        <v>218.39773319601534</v>
      </c>
      <c r="W74" s="139">
        <f t="shared" si="5"/>
        <v>87855.001178800216</v>
      </c>
      <c r="AD74" s="143">
        <f t="shared" si="15"/>
        <v>45717</v>
      </c>
      <c r="AE74" s="139">
        <f t="shared" si="21"/>
        <v>88073.398911996235</v>
      </c>
      <c r="AF74" s="139">
        <f t="shared" si="17"/>
        <v>581.60498503701399</v>
      </c>
      <c r="AG74" s="139">
        <f t="shared" si="6"/>
        <v>363.20725184099865</v>
      </c>
      <c r="AH74" s="139">
        <f t="shared" si="7"/>
        <v>218.39773319601534</v>
      </c>
      <c r="AI74" s="139">
        <f t="shared" si="8"/>
        <v>87855.001178800216</v>
      </c>
    </row>
    <row r="75" spans="6:35" x14ac:dyDescent="0.5">
      <c r="F75" s="143">
        <f t="shared" si="9"/>
        <v>45748</v>
      </c>
      <c r="G75" s="139">
        <f t="shared" si="10"/>
        <v>87855.001178800216</v>
      </c>
      <c r="H75" s="139">
        <f t="shared" si="11"/>
        <v>581.60498503701399</v>
      </c>
      <c r="I75" s="139">
        <f t="shared" si="0"/>
        <v>362.30659805151913</v>
      </c>
      <c r="J75" s="139">
        <f t="shared" si="1"/>
        <v>219.29838698549486</v>
      </c>
      <c r="K75" s="139">
        <f t="shared" si="2"/>
        <v>87635.702791814721</v>
      </c>
      <c r="R75" s="143">
        <f t="shared" si="12"/>
        <v>45748</v>
      </c>
      <c r="S75" s="139">
        <f t="shared" si="20"/>
        <v>87855.001178800216</v>
      </c>
      <c r="T75" s="139">
        <f t="shared" si="14"/>
        <v>581.60498503701399</v>
      </c>
      <c r="U75" s="139">
        <f t="shared" si="3"/>
        <v>362.30659805151913</v>
      </c>
      <c r="V75" s="139">
        <f t="shared" si="4"/>
        <v>219.29838698549486</v>
      </c>
      <c r="W75" s="139">
        <f t="shared" si="5"/>
        <v>87635.702791814721</v>
      </c>
      <c r="AD75" s="143">
        <f t="shared" si="15"/>
        <v>45748</v>
      </c>
      <c r="AE75" s="139">
        <f t="shared" si="21"/>
        <v>87855.001178800216</v>
      </c>
      <c r="AF75" s="139">
        <f t="shared" si="17"/>
        <v>581.60498503701399</v>
      </c>
      <c r="AG75" s="139">
        <f t="shared" si="6"/>
        <v>362.30659805151913</v>
      </c>
      <c r="AH75" s="139">
        <f t="shared" si="7"/>
        <v>219.29838698549486</v>
      </c>
      <c r="AI75" s="139">
        <f t="shared" si="8"/>
        <v>87635.702791814721</v>
      </c>
    </row>
    <row r="76" spans="6:35" x14ac:dyDescent="0.5">
      <c r="F76" s="143">
        <f t="shared" si="9"/>
        <v>45778</v>
      </c>
      <c r="G76" s="139">
        <f t="shared" si="10"/>
        <v>87635.702791814721</v>
      </c>
      <c r="H76" s="139">
        <f t="shared" si="11"/>
        <v>581.60498503701399</v>
      </c>
      <c r="I76" s="139">
        <f t="shared" ref="I76:I139" si="22">G76*($D$17/$D$15)</f>
        <v>361.40223004194848</v>
      </c>
      <c r="J76" s="139">
        <f t="shared" ref="J76:J139" si="23">H76-I76</f>
        <v>220.2027549950655</v>
      </c>
      <c r="K76" s="139">
        <f t="shared" ref="K76:K139" si="24">G76-J76</f>
        <v>87415.500036819649</v>
      </c>
      <c r="R76" s="143">
        <f t="shared" si="12"/>
        <v>45778</v>
      </c>
      <c r="S76" s="139">
        <f t="shared" si="20"/>
        <v>87635.702791814721</v>
      </c>
      <c r="T76" s="139">
        <f t="shared" si="14"/>
        <v>581.60498503701399</v>
      </c>
      <c r="U76" s="139">
        <f t="shared" ref="U76:U139" si="25">S76*($D$17/$D$15)</f>
        <v>361.40223004194848</v>
      </c>
      <c r="V76" s="139">
        <f t="shared" ref="V76:V139" si="26">T76-U76</f>
        <v>220.2027549950655</v>
      </c>
      <c r="W76" s="139">
        <f t="shared" ref="W76:W139" si="27">S76-V76</f>
        <v>87415.500036819649</v>
      </c>
      <c r="AD76" s="143">
        <f t="shared" si="15"/>
        <v>45778</v>
      </c>
      <c r="AE76" s="139">
        <f t="shared" si="21"/>
        <v>87635.702791814721</v>
      </c>
      <c r="AF76" s="139">
        <f t="shared" si="17"/>
        <v>581.60498503701399</v>
      </c>
      <c r="AG76" s="139">
        <f t="shared" ref="AG76:AG139" si="28">AE76*($D$17/$D$15)</f>
        <v>361.40223004194848</v>
      </c>
      <c r="AH76" s="139">
        <f t="shared" ref="AH76:AH139" si="29">AF76-AG76</f>
        <v>220.2027549950655</v>
      </c>
      <c r="AI76" s="139">
        <f t="shared" ref="AI76:AI139" si="30">AE76-AH76</f>
        <v>87415.500036819649</v>
      </c>
    </row>
    <row r="77" spans="6:35" x14ac:dyDescent="0.5">
      <c r="F77" s="143">
        <f t="shared" ref="F77:F140" si="31">F76+32*(12/$D$15)-DAY(F76+(31*(12/$D$15)))</f>
        <v>45809</v>
      </c>
      <c r="G77" s="139">
        <f t="shared" ref="G77:G140" si="32">IF(K76&gt;0,K76,0)</f>
        <v>87415.500036819649</v>
      </c>
      <c r="H77" s="139">
        <f t="shared" ref="H77:H140" si="33">IF(G77&gt;$D$19,$D$19,G77+I77)</f>
        <v>581.60498503701399</v>
      </c>
      <c r="I77" s="139">
        <f t="shared" si="22"/>
        <v>360.49413249515692</v>
      </c>
      <c r="J77" s="139">
        <f t="shared" si="23"/>
        <v>221.11085254185707</v>
      </c>
      <c r="K77" s="139">
        <f t="shared" si="24"/>
        <v>87194.389184277796</v>
      </c>
      <c r="R77" s="143">
        <f t="shared" ref="R77:R140" si="34">R76+32*(12/$D$15)-DAY(R76+(31*(12/$D$15)))</f>
        <v>45809</v>
      </c>
      <c r="S77" s="139">
        <f t="shared" si="20"/>
        <v>87415.500036819649</v>
      </c>
      <c r="T77" s="139">
        <f t="shared" ref="T77:T140" si="35">IF(S77&gt;$D$19,$D$19,S77+U77)</f>
        <v>581.60498503701399</v>
      </c>
      <c r="U77" s="139">
        <f t="shared" si="25"/>
        <v>360.49413249515692</v>
      </c>
      <c r="V77" s="139">
        <f t="shared" si="26"/>
        <v>221.11085254185707</v>
      </c>
      <c r="W77" s="139">
        <f t="shared" si="27"/>
        <v>87194.389184277796</v>
      </c>
      <c r="AD77" s="143">
        <f t="shared" ref="AD77:AD140" si="36">AD76+32*(12/$D$15)-DAY(AD76+(31*(12/$D$15)))</f>
        <v>45809</v>
      </c>
      <c r="AE77" s="139">
        <f t="shared" si="21"/>
        <v>87415.500036819649</v>
      </c>
      <c r="AF77" s="139">
        <f t="shared" ref="AF77:AF140" si="37">IF(AE77&gt;$D$19,$D$19,AE77+AG77)</f>
        <v>581.60498503701399</v>
      </c>
      <c r="AG77" s="139">
        <f t="shared" si="28"/>
        <v>360.49413249515692</v>
      </c>
      <c r="AH77" s="139">
        <f t="shared" si="29"/>
        <v>221.11085254185707</v>
      </c>
      <c r="AI77" s="139">
        <f t="shared" si="30"/>
        <v>87194.389184277796</v>
      </c>
    </row>
    <row r="78" spans="6:35" x14ac:dyDescent="0.5">
      <c r="F78" s="143">
        <f t="shared" si="31"/>
        <v>45839</v>
      </c>
      <c r="G78" s="139">
        <f t="shared" si="32"/>
        <v>87194.389184277796</v>
      </c>
      <c r="H78" s="139">
        <f t="shared" si="33"/>
        <v>581.60498503701399</v>
      </c>
      <c r="I78" s="139">
        <f t="shared" si="22"/>
        <v>359.58229003084836</v>
      </c>
      <c r="J78" s="139">
        <f t="shared" si="23"/>
        <v>222.02269500616563</v>
      </c>
      <c r="K78" s="139">
        <f t="shared" si="24"/>
        <v>86972.366489271633</v>
      </c>
      <c r="R78" s="143">
        <f t="shared" si="34"/>
        <v>45839</v>
      </c>
      <c r="S78" s="139">
        <f t="shared" si="20"/>
        <v>87194.389184277796</v>
      </c>
      <c r="T78" s="139">
        <f t="shared" si="35"/>
        <v>581.60498503701399</v>
      </c>
      <c r="U78" s="139">
        <f t="shared" si="25"/>
        <v>359.58229003084836</v>
      </c>
      <c r="V78" s="139">
        <f t="shared" si="26"/>
        <v>222.02269500616563</v>
      </c>
      <c r="W78" s="139">
        <f t="shared" si="27"/>
        <v>86972.366489271633</v>
      </c>
      <c r="AD78" s="143">
        <f t="shared" si="36"/>
        <v>45839</v>
      </c>
      <c r="AE78" s="139">
        <f t="shared" si="21"/>
        <v>87194.389184277796</v>
      </c>
      <c r="AF78" s="139">
        <f t="shared" si="37"/>
        <v>581.60498503701399</v>
      </c>
      <c r="AG78" s="139">
        <f t="shared" si="28"/>
        <v>359.58229003084836</v>
      </c>
      <c r="AH78" s="139">
        <f t="shared" si="29"/>
        <v>222.02269500616563</v>
      </c>
      <c r="AI78" s="139">
        <f t="shared" si="30"/>
        <v>86972.366489271633</v>
      </c>
    </row>
    <row r="79" spans="6:35" x14ac:dyDescent="0.5">
      <c r="F79" s="143">
        <f t="shared" si="31"/>
        <v>45870</v>
      </c>
      <c r="G79" s="139">
        <f t="shared" si="32"/>
        <v>86972.366489271633</v>
      </c>
      <c r="H79" s="139">
        <f t="shared" si="33"/>
        <v>581.60498503701399</v>
      </c>
      <c r="I79" s="139">
        <f t="shared" si="22"/>
        <v>358.66668720529947</v>
      </c>
      <c r="J79" s="139">
        <f t="shared" si="23"/>
        <v>222.93829783171452</v>
      </c>
      <c r="K79" s="139">
        <f t="shared" si="24"/>
        <v>86749.428191439918</v>
      </c>
      <c r="R79" s="143">
        <f t="shared" si="34"/>
        <v>45870</v>
      </c>
      <c r="S79" s="139">
        <f t="shared" si="20"/>
        <v>86972.366489271633</v>
      </c>
      <c r="T79" s="139">
        <f t="shared" si="35"/>
        <v>581.60498503701399</v>
      </c>
      <c r="U79" s="139">
        <f t="shared" si="25"/>
        <v>358.66668720529947</v>
      </c>
      <c r="V79" s="139">
        <f t="shared" si="26"/>
        <v>222.93829783171452</v>
      </c>
      <c r="W79" s="139">
        <f t="shared" si="27"/>
        <v>86749.428191439918</v>
      </c>
      <c r="AD79" s="143">
        <f t="shared" si="36"/>
        <v>45870</v>
      </c>
      <c r="AE79" s="139">
        <f t="shared" si="21"/>
        <v>86972.366489271633</v>
      </c>
      <c r="AF79" s="139">
        <f t="shared" si="37"/>
        <v>581.60498503701399</v>
      </c>
      <c r="AG79" s="139">
        <f t="shared" si="28"/>
        <v>358.66668720529947</v>
      </c>
      <c r="AH79" s="139">
        <f t="shared" si="29"/>
        <v>222.93829783171452</v>
      </c>
      <c r="AI79" s="139">
        <f t="shared" si="30"/>
        <v>86749.428191439918</v>
      </c>
    </row>
    <row r="80" spans="6:35" x14ac:dyDescent="0.5">
      <c r="F80" s="143">
        <f t="shared" si="31"/>
        <v>45901</v>
      </c>
      <c r="G80" s="139">
        <f t="shared" si="32"/>
        <v>86749.428191439918</v>
      </c>
      <c r="H80" s="139">
        <f t="shared" si="33"/>
        <v>581.60498503701399</v>
      </c>
      <c r="I80" s="139">
        <f t="shared" si="22"/>
        <v>357.74730851109831</v>
      </c>
      <c r="J80" s="139">
        <f t="shared" si="23"/>
        <v>223.85767652591568</v>
      </c>
      <c r="K80" s="139">
        <f t="shared" si="24"/>
        <v>86525.570514913998</v>
      </c>
      <c r="R80" s="143">
        <f t="shared" si="34"/>
        <v>45901</v>
      </c>
      <c r="S80" s="139">
        <f t="shared" si="20"/>
        <v>86749.428191439918</v>
      </c>
      <c r="T80" s="139">
        <f t="shared" si="35"/>
        <v>581.60498503701399</v>
      </c>
      <c r="U80" s="139">
        <f t="shared" si="25"/>
        <v>357.74730851109831</v>
      </c>
      <c r="V80" s="139">
        <f t="shared" si="26"/>
        <v>223.85767652591568</v>
      </c>
      <c r="W80" s="139">
        <f t="shared" si="27"/>
        <v>86525.570514913998</v>
      </c>
      <c r="AD80" s="143">
        <f t="shared" si="36"/>
        <v>45901</v>
      </c>
      <c r="AE80" s="139">
        <f t="shared" si="21"/>
        <v>86749.428191439918</v>
      </c>
      <c r="AF80" s="139">
        <f t="shared" si="37"/>
        <v>581.60498503701399</v>
      </c>
      <c r="AG80" s="139">
        <f t="shared" si="28"/>
        <v>357.74730851109831</v>
      </c>
      <c r="AH80" s="139">
        <f t="shared" si="29"/>
        <v>223.85767652591568</v>
      </c>
      <c r="AI80" s="139">
        <f t="shared" si="30"/>
        <v>86525.570514913998</v>
      </c>
    </row>
    <row r="81" spans="6:35" x14ac:dyDescent="0.5">
      <c r="F81" s="143">
        <f t="shared" si="31"/>
        <v>45931</v>
      </c>
      <c r="G81" s="139">
        <f t="shared" si="32"/>
        <v>86525.570514913998</v>
      </c>
      <c r="H81" s="139">
        <f t="shared" si="33"/>
        <v>581.60498503701399</v>
      </c>
      <c r="I81" s="139">
        <f t="shared" si="22"/>
        <v>356.82413837688182</v>
      </c>
      <c r="J81" s="139">
        <f t="shared" si="23"/>
        <v>224.78084666013217</v>
      </c>
      <c r="K81" s="139">
        <f t="shared" si="24"/>
        <v>86300.78966825387</v>
      </c>
      <c r="R81" s="143">
        <f t="shared" si="34"/>
        <v>45931</v>
      </c>
      <c r="S81" s="139">
        <f t="shared" si="20"/>
        <v>86525.570514913998</v>
      </c>
      <c r="T81" s="139">
        <f t="shared" si="35"/>
        <v>581.60498503701399</v>
      </c>
      <c r="U81" s="139">
        <f t="shared" si="25"/>
        <v>356.82413837688182</v>
      </c>
      <c r="V81" s="139">
        <f t="shared" si="26"/>
        <v>224.78084666013217</v>
      </c>
      <c r="W81" s="139">
        <f t="shared" si="27"/>
        <v>86300.78966825387</v>
      </c>
      <c r="AD81" s="143">
        <f t="shared" si="36"/>
        <v>45931</v>
      </c>
      <c r="AE81" s="139">
        <f t="shared" si="21"/>
        <v>86525.570514913998</v>
      </c>
      <c r="AF81" s="139">
        <f t="shared" si="37"/>
        <v>581.60498503701399</v>
      </c>
      <c r="AG81" s="139">
        <f t="shared" si="28"/>
        <v>356.82413837688182</v>
      </c>
      <c r="AH81" s="139">
        <f t="shared" si="29"/>
        <v>224.78084666013217</v>
      </c>
      <c r="AI81" s="139">
        <f t="shared" si="30"/>
        <v>86300.78966825387</v>
      </c>
    </row>
    <row r="82" spans="6:35" x14ac:dyDescent="0.5">
      <c r="F82" s="143">
        <f t="shared" si="31"/>
        <v>45962</v>
      </c>
      <c r="G82" s="139">
        <f t="shared" si="32"/>
        <v>86300.78966825387</v>
      </c>
      <c r="H82" s="139">
        <f t="shared" si="33"/>
        <v>581.60498503701399</v>
      </c>
      <c r="I82" s="139">
        <f t="shared" si="22"/>
        <v>355.89716116707189</v>
      </c>
      <c r="J82" s="139">
        <f t="shared" si="23"/>
        <v>225.7078238699421</v>
      </c>
      <c r="K82" s="139">
        <f t="shared" si="24"/>
        <v>86075.081844383923</v>
      </c>
      <c r="R82" s="143">
        <f t="shared" si="34"/>
        <v>45962</v>
      </c>
      <c r="S82" s="139">
        <f t="shared" si="20"/>
        <v>86300.78966825387</v>
      </c>
      <c r="T82" s="139">
        <f t="shared" si="35"/>
        <v>581.60498503701399</v>
      </c>
      <c r="U82" s="139">
        <f t="shared" si="25"/>
        <v>355.89716116707189</v>
      </c>
      <c r="V82" s="139">
        <f t="shared" si="26"/>
        <v>225.7078238699421</v>
      </c>
      <c r="W82" s="139">
        <f t="shared" si="27"/>
        <v>86075.081844383923</v>
      </c>
      <c r="AD82" s="143">
        <f t="shared" si="36"/>
        <v>45962</v>
      </c>
      <c r="AE82" s="139">
        <f t="shared" si="21"/>
        <v>86300.78966825387</v>
      </c>
      <c r="AF82" s="139">
        <f t="shared" si="37"/>
        <v>581.60498503701399</v>
      </c>
      <c r="AG82" s="139">
        <f t="shared" si="28"/>
        <v>355.89716116707189</v>
      </c>
      <c r="AH82" s="139">
        <f t="shared" si="29"/>
        <v>225.7078238699421</v>
      </c>
      <c r="AI82" s="139">
        <f t="shared" si="30"/>
        <v>86075.081844383923</v>
      </c>
    </row>
    <row r="83" spans="6:35" x14ac:dyDescent="0.5">
      <c r="F83" s="143">
        <f t="shared" si="31"/>
        <v>45992</v>
      </c>
      <c r="G83" s="139">
        <f t="shared" si="32"/>
        <v>86075.081844383923</v>
      </c>
      <c r="H83" s="139">
        <f t="shared" si="33"/>
        <v>581.60498503701399</v>
      </c>
      <c r="I83" s="139">
        <f t="shared" si="22"/>
        <v>354.96636118161058</v>
      </c>
      <c r="J83" s="139">
        <f t="shared" si="23"/>
        <v>226.63862385540341</v>
      </c>
      <c r="K83" s="139">
        <f t="shared" si="24"/>
        <v>85848.443220528527</v>
      </c>
      <c r="R83" s="143">
        <f t="shared" si="34"/>
        <v>45992</v>
      </c>
      <c r="S83" s="139">
        <f t="shared" si="20"/>
        <v>86075.081844383923</v>
      </c>
      <c r="T83" s="139">
        <f t="shared" si="35"/>
        <v>581.60498503701399</v>
      </c>
      <c r="U83" s="139">
        <f t="shared" si="25"/>
        <v>354.96636118161058</v>
      </c>
      <c r="V83" s="139">
        <f t="shared" si="26"/>
        <v>226.63862385540341</v>
      </c>
      <c r="W83" s="139">
        <f t="shared" si="27"/>
        <v>85848.443220528527</v>
      </c>
      <c r="AD83" s="143">
        <f t="shared" si="36"/>
        <v>45992</v>
      </c>
      <c r="AE83" s="139">
        <f t="shared" si="21"/>
        <v>86075.081844383923</v>
      </c>
      <c r="AF83" s="139">
        <f t="shared" si="37"/>
        <v>581.60498503701399</v>
      </c>
      <c r="AG83" s="139">
        <f t="shared" si="28"/>
        <v>354.96636118161058</v>
      </c>
      <c r="AH83" s="139">
        <f t="shared" si="29"/>
        <v>226.63862385540341</v>
      </c>
      <c r="AI83" s="139">
        <f t="shared" si="30"/>
        <v>85848.443220528527</v>
      </c>
    </row>
    <row r="84" spans="6:35" x14ac:dyDescent="0.5">
      <c r="F84" s="143">
        <f t="shared" si="31"/>
        <v>46023</v>
      </c>
      <c r="G84" s="139">
        <f t="shared" si="32"/>
        <v>85848.443220528527</v>
      </c>
      <c r="H84" s="139">
        <f t="shared" si="33"/>
        <v>581.60498503701399</v>
      </c>
      <c r="I84" s="139">
        <f t="shared" si="22"/>
        <v>354.0317226556943</v>
      </c>
      <c r="J84" s="139">
        <f t="shared" si="23"/>
        <v>227.57326238131969</v>
      </c>
      <c r="K84" s="139">
        <f t="shared" si="24"/>
        <v>85620.869958147203</v>
      </c>
      <c r="R84" s="143">
        <f t="shared" si="34"/>
        <v>46023</v>
      </c>
      <c r="S84" s="139">
        <f t="shared" si="20"/>
        <v>85848.443220528527</v>
      </c>
      <c r="T84" s="139">
        <f t="shared" si="35"/>
        <v>581.60498503701399</v>
      </c>
      <c r="U84" s="139">
        <f t="shared" si="25"/>
        <v>354.0317226556943</v>
      </c>
      <c r="V84" s="139">
        <f t="shared" si="26"/>
        <v>227.57326238131969</v>
      </c>
      <c r="W84" s="139">
        <f t="shared" si="27"/>
        <v>85620.869958147203</v>
      </c>
      <c r="AD84" s="143">
        <f t="shared" si="36"/>
        <v>46023</v>
      </c>
      <c r="AE84" s="139">
        <f t="shared" si="21"/>
        <v>85848.443220528527</v>
      </c>
      <c r="AF84" s="139">
        <f t="shared" si="37"/>
        <v>581.60498503701399</v>
      </c>
      <c r="AG84" s="139">
        <f t="shared" si="28"/>
        <v>354.0317226556943</v>
      </c>
      <c r="AH84" s="139">
        <f t="shared" si="29"/>
        <v>227.57326238131969</v>
      </c>
      <c r="AI84" s="139">
        <f t="shared" si="30"/>
        <v>85620.869958147203</v>
      </c>
    </row>
    <row r="85" spans="6:35" x14ac:dyDescent="0.5">
      <c r="F85" s="143">
        <f t="shared" si="31"/>
        <v>46054</v>
      </c>
      <c r="G85" s="139">
        <f t="shared" si="32"/>
        <v>85620.869958147203</v>
      </c>
      <c r="H85" s="139">
        <f t="shared" si="33"/>
        <v>581.60498503701399</v>
      </c>
      <c r="I85" s="139">
        <f t="shared" si="22"/>
        <v>353.09322975950664</v>
      </c>
      <c r="J85" s="139">
        <f t="shared" si="23"/>
        <v>228.51175527750735</v>
      </c>
      <c r="K85" s="139">
        <f t="shared" si="24"/>
        <v>85392.358202869698</v>
      </c>
      <c r="R85" s="143">
        <f t="shared" si="34"/>
        <v>46054</v>
      </c>
      <c r="S85" s="139">
        <f t="shared" si="20"/>
        <v>85620.869958147203</v>
      </c>
      <c r="T85" s="139">
        <f t="shared" si="35"/>
        <v>581.60498503701399</v>
      </c>
      <c r="U85" s="139">
        <f t="shared" si="25"/>
        <v>353.09322975950664</v>
      </c>
      <c r="V85" s="139">
        <f t="shared" si="26"/>
        <v>228.51175527750735</v>
      </c>
      <c r="W85" s="139">
        <f t="shared" si="27"/>
        <v>85392.358202869698</v>
      </c>
      <c r="AD85" s="143">
        <f t="shared" si="36"/>
        <v>46054</v>
      </c>
      <c r="AE85" s="139">
        <f t="shared" si="21"/>
        <v>85620.869958147203</v>
      </c>
      <c r="AF85" s="139">
        <f t="shared" si="37"/>
        <v>581.60498503701399</v>
      </c>
      <c r="AG85" s="139">
        <f t="shared" si="28"/>
        <v>353.09322975950664</v>
      </c>
      <c r="AH85" s="139">
        <f t="shared" si="29"/>
        <v>228.51175527750735</v>
      </c>
      <c r="AI85" s="139">
        <f t="shared" si="30"/>
        <v>85392.358202869698</v>
      </c>
    </row>
    <row r="86" spans="6:35" x14ac:dyDescent="0.5">
      <c r="F86" s="143">
        <f t="shared" si="31"/>
        <v>46082</v>
      </c>
      <c r="G86" s="139">
        <f t="shared" si="32"/>
        <v>85392.358202869698</v>
      </c>
      <c r="H86" s="139">
        <f t="shared" si="33"/>
        <v>581.60498503701399</v>
      </c>
      <c r="I86" s="139">
        <f t="shared" si="22"/>
        <v>352.15086659795048</v>
      </c>
      <c r="J86" s="139">
        <f t="shared" si="23"/>
        <v>229.45411843906351</v>
      </c>
      <c r="K86" s="139">
        <f t="shared" si="24"/>
        <v>85162.904084430629</v>
      </c>
      <c r="R86" s="143">
        <f t="shared" si="34"/>
        <v>46082</v>
      </c>
      <c r="S86" s="139">
        <f t="shared" si="20"/>
        <v>85392.358202869698</v>
      </c>
      <c r="T86" s="139">
        <f t="shared" si="35"/>
        <v>581.60498503701399</v>
      </c>
      <c r="U86" s="139">
        <f t="shared" si="25"/>
        <v>352.15086659795048</v>
      </c>
      <c r="V86" s="139">
        <f t="shared" si="26"/>
        <v>229.45411843906351</v>
      </c>
      <c r="W86" s="139">
        <f t="shared" si="27"/>
        <v>85162.904084430629</v>
      </c>
      <c r="AD86" s="143">
        <f t="shared" si="36"/>
        <v>46082</v>
      </c>
      <c r="AE86" s="139">
        <f t="shared" si="21"/>
        <v>85392.358202869698</v>
      </c>
      <c r="AF86" s="139">
        <f t="shared" si="37"/>
        <v>581.60498503701399</v>
      </c>
      <c r="AG86" s="139">
        <f t="shared" si="28"/>
        <v>352.15086659795048</v>
      </c>
      <c r="AH86" s="139">
        <f t="shared" si="29"/>
        <v>229.45411843906351</v>
      </c>
      <c r="AI86" s="139">
        <f t="shared" si="30"/>
        <v>85162.904084430629</v>
      </c>
    </row>
    <row r="87" spans="6:35" x14ac:dyDescent="0.5">
      <c r="F87" s="143">
        <f t="shared" si="31"/>
        <v>46113</v>
      </c>
      <c r="G87" s="139">
        <f t="shared" si="32"/>
        <v>85162.904084430629</v>
      </c>
      <c r="H87" s="139">
        <f t="shared" si="33"/>
        <v>581.60498503701399</v>
      </c>
      <c r="I87" s="139">
        <f t="shared" si="22"/>
        <v>351.20461721037856</v>
      </c>
      <c r="J87" s="139">
        <f t="shared" si="23"/>
        <v>230.40036782663543</v>
      </c>
      <c r="K87" s="139">
        <f t="shared" si="24"/>
        <v>84932.503716603998</v>
      </c>
      <c r="R87" s="143">
        <f t="shared" si="34"/>
        <v>46113</v>
      </c>
      <c r="S87" s="139">
        <f t="shared" si="20"/>
        <v>85162.904084430629</v>
      </c>
      <c r="T87" s="139">
        <f t="shared" si="35"/>
        <v>581.60498503701399</v>
      </c>
      <c r="U87" s="139">
        <f t="shared" si="25"/>
        <v>351.20461721037856</v>
      </c>
      <c r="V87" s="139">
        <f t="shared" si="26"/>
        <v>230.40036782663543</v>
      </c>
      <c r="W87" s="139">
        <f t="shared" si="27"/>
        <v>84932.503716603998</v>
      </c>
      <c r="AD87" s="143">
        <f t="shared" si="36"/>
        <v>46113</v>
      </c>
      <c r="AE87" s="139">
        <f t="shared" si="21"/>
        <v>85162.904084430629</v>
      </c>
      <c r="AF87" s="139">
        <f t="shared" si="37"/>
        <v>581.60498503701399</v>
      </c>
      <c r="AG87" s="139">
        <f t="shared" si="28"/>
        <v>351.20461721037856</v>
      </c>
      <c r="AH87" s="139">
        <f t="shared" si="29"/>
        <v>230.40036782663543</v>
      </c>
      <c r="AI87" s="139">
        <f t="shared" si="30"/>
        <v>84932.503716603998</v>
      </c>
    </row>
    <row r="88" spans="6:35" x14ac:dyDescent="0.5">
      <c r="F88" s="143">
        <f t="shared" si="31"/>
        <v>46143</v>
      </c>
      <c r="G88" s="139">
        <f t="shared" si="32"/>
        <v>84932.503716603998</v>
      </c>
      <c r="H88" s="139">
        <f t="shared" si="33"/>
        <v>581.60498503701399</v>
      </c>
      <c r="I88" s="139">
        <f t="shared" si="22"/>
        <v>350.25446557032342</v>
      </c>
      <c r="J88" s="139">
        <f t="shared" si="23"/>
        <v>231.35051946669057</v>
      </c>
      <c r="K88" s="139">
        <f t="shared" si="24"/>
        <v>84701.153197137304</v>
      </c>
      <c r="R88" s="143">
        <f t="shared" si="34"/>
        <v>46143</v>
      </c>
      <c r="S88" s="139">
        <f t="shared" si="20"/>
        <v>84932.503716603998</v>
      </c>
      <c r="T88" s="139">
        <f t="shared" si="35"/>
        <v>581.60498503701399</v>
      </c>
      <c r="U88" s="139">
        <f t="shared" si="25"/>
        <v>350.25446557032342</v>
      </c>
      <c r="V88" s="139">
        <f t="shared" si="26"/>
        <v>231.35051946669057</v>
      </c>
      <c r="W88" s="139">
        <f t="shared" si="27"/>
        <v>84701.153197137304</v>
      </c>
      <c r="AD88" s="143">
        <f t="shared" si="36"/>
        <v>46143</v>
      </c>
      <c r="AE88" s="139">
        <f t="shared" si="21"/>
        <v>84932.503716603998</v>
      </c>
      <c r="AF88" s="139">
        <f t="shared" si="37"/>
        <v>581.60498503701399</v>
      </c>
      <c r="AG88" s="139">
        <f t="shared" si="28"/>
        <v>350.25446557032342</v>
      </c>
      <c r="AH88" s="139">
        <f t="shared" si="29"/>
        <v>231.35051946669057</v>
      </c>
      <c r="AI88" s="139">
        <f t="shared" si="30"/>
        <v>84701.153197137304</v>
      </c>
    </row>
    <row r="89" spans="6:35" x14ac:dyDescent="0.5">
      <c r="F89" s="143">
        <f t="shared" si="31"/>
        <v>46174</v>
      </c>
      <c r="G89" s="139">
        <f t="shared" si="32"/>
        <v>84701.153197137304</v>
      </c>
      <c r="H89" s="139">
        <f t="shared" si="33"/>
        <v>581.60498503701399</v>
      </c>
      <c r="I89" s="139">
        <f t="shared" si="22"/>
        <v>349.30039558522554</v>
      </c>
      <c r="J89" s="139">
        <f t="shared" si="23"/>
        <v>232.30458945178844</v>
      </c>
      <c r="K89" s="139">
        <f t="shared" si="24"/>
        <v>84468.848607685519</v>
      </c>
      <c r="R89" s="143">
        <f t="shared" si="34"/>
        <v>46174</v>
      </c>
      <c r="S89" s="139">
        <f t="shared" si="20"/>
        <v>84701.153197137304</v>
      </c>
      <c r="T89" s="139">
        <f t="shared" si="35"/>
        <v>581.60498503701399</v>
      </c>
      <c r="U89" s="139">
        <f t="shared" si="25"/>
        <v>349.30039558522554</v>
      </c>
      <c r="V89" s="139">
        <f t="shared" si="26"/>
        <v>232.30458945178844</v>
      </c>
      <c r="W89" s="139">
        <f t="shared" si="27"/>
        <v>84468.848607685519</v>
      </c>
      <c r="AD89" s="143">
        <f t="shared" si="36"/>
        <v>46174</v>
      </c>
      <c r="AE89" s="139">
        <f t="shared" si="21"/>
        <v>84701.153197137304</v>
      </c>
      <c r="AF89" s="139">
        <f t="shared" si="37"/>
        <v>581.60498503701399</v>
      </c>
      <c r="AG89" s="139">
        <f t="shared" si="28"/>
        <v>349.30039558522554</v>
      </c>
      <c r="AH89" s="139">
        <f t="shared" si="29"/>
        <v>232.30458945178844</v>
      </c>
      <c r="AI89" s="139">
        <f t="shared" si="30"/>
        <v>84468.848607685519</v>
      </c>
    </row>
    <row r="90" spans="6:35" x14ac:dyDescent="0.5">
      <c r="F90" s="143">
        <f t="shared" si="31"/>
        <v>46204</v>
      </c>
      <c r="G90" s="139">
        <f t="shared" si="32"/>
        <v>84468.848607685519</v>
      </c>
      <c r="H90" s="139">
        <f t="shared" si="33"/>
        <v>581.60498503701399</v>
      </c>
      <c r="I90" s="139">
        <f t="shared" si="22"/>
        <v>348.34239109616135</v>
      </c>
      <c r="J90" s="139">
        <f t="shared" si="23"/>
        <v>233.26259394085264</v>
      </c>
      <c r="K90" s="139">
        <f t="shared" si="24"/>
        <v>84235.586013744673</v>
      </c>
      <c r="R90" s="143">
        <f t="shared" si="34"/>
        <v>46204</v>
      </c>
      <c r="S90" s="139">
        <f t="shared" si="20"/>
        <v>84468.848607685519</v>
      </c>
      <c r="T90" s="139">
        <f t="shared" si="35"/>
        <v>581.60498503701399</v>
      </c>
      <c r="U90" s="139">
        <f t="shared" si="25"/>
        <v>348.34239109616135</v>
      </c>
      <c r="V90" s="139">
        <f t="shared" si="26"/>
        <v>233.26259394085264</v>
      </c>
      <c r="W90" s="139">
        <f t="shared" si="27"/>
        <v>84235.586013744673</v>
      </c>
      <c r="AD90" s="143">
        <f t="shared" si="36"/>
        <v>46204</v>
      </c>
      <c r="AE90" s="139">
        <f t="shared" si="21"/>
        <v>84468.848607685519</v>
      </c>
      <c r="AF90" s="139">
        <f t="shared" si="37"/>
        <v>581.60498503701399</v>
      </c>
      <c r="AG90" s="139">
        <f t="shared" si="28"/>
        <v>348.34239109616135</v>
      </c>
      <c r="AH90" s="139">
        <f t="shared" si="29"/>
        <v>233.26259394085264</v>
      </c>
      <c r="AI90" s="139">
        <f t="shared" si="30"/>
        <v>84235.586013744673</v>
      </c>
    </row>
    <row r="91" spans="6:35" x14ac:dyDescent="0.5">
      <c r="F91" s="143">
        <f t="shared" si="31"/>
        <v>46235</v>
      </c>
      <c r="G91" s="139">
        <f t="shared" si="32"/>
        <v>84235.586013744673</v>
      </c>
      <c r="H91" s="139">
        <f t="shared" si="33"/>
        <v>581.60498503701399</v>
      </c>
      <c r="I91" s="139">
        <f t="shared" si="22"/>
        <v>347.38043587756903</v>
      </c>
      <c r="J91" s="139">
        <f t="shared" si="23"/>
        <v>234.22454915944496</v>
      </c>
      <c r="K91" s="139">
        <f t="shared" si="24"/>
        <v>84001.361464585221</v>
      </c>
      <c r="R91" s="143">
        <f t="shared" si="34"/>
        <v>46235</v>
      </c>
      <c r="S91" s="139">
        <f t="shared" si="20"/>
        <v>84235.586013744673</v>
      </c>
      <c r="T91" s="139">
        <f t="shared" si="35"/>
        <v>581.60498503701399</v>
      </c>
      <c r="U91" s="139">
        <f t="shared" si="25"/>
        <v>347.38043587756903</v>
      </c>
      <c r="V91" s="139">
        <f t="shared" si="26"/>
        <v>234.22454915944496</v>
      </c>
      <c r="W91" s="139">
        <f t="shared" si="27"/>
        <v>84001.361464585221</v>
      </c>
      <c r="AD91" s="143">
        <f t="shared" si="36"/>
        <v>46235</v>
      </c>
      <c r="AE91" s="139">
        <f t="shared" si="21"/>
        <v>84235.586013744673</v>
      </c>
      <c r="AF91" s="139">
        <f t="shared" si="37"/>
        <v>581.60498503701399</v>
      </c>
      <c r="AG91" s="139">
        <f t="shared" si="28"/>
        <v>347.38043587756903</v>
      </c>
      <c r="AH91" s="139">
        <f t="shared" si="29"/>
        <v>234.22454915944496</v>
      </c>
      <c r="AI91" s="139">
        <f t="shared" si="30"/>
        <v>84001.361464585221</v>
      </c>
    </row>
    <row r="92" spans="6:35" x14ac:dyDescent="0.5">
      <c r="F92" s="143">
        <f t="shared" si="31"/>
        <v>46266</v>
      </c>
      <c r="G92" s="139">
        <f t="shared" si="32"/>
        <v>84001.361464585221</v>
      </c>
      <c r="H92" s="139">
        <f t="shared" si="33"/>
        <v>581.60498503701399</v>
      </c>
      <c r="I92" s="139">
        <f t="shared" si="22"/>
        <v>346.41451363697394</v>
      </c>
      <c r="J92" s="139">
        <f t="shared" si="23"/>
        <v>235.19047140004005</v>
      </c>
      <c r="K92" s="139">
        <f t="shared" si="24"/>
        <v>83766.17099318518</v>
      </c>
      <c r="R92" s="143">
        <f t="shared" si="34"/>
        <v>46266</v>
      </c>
      <c r="S92" s="139">
        <f t="shared" si="20"/>
        <v>84001.361464585221</v>
      </c>
      <c r="T92" s="139">
        <f t="shared" si="35"/>
        <v>581.60498503701399</v>
      </c>
      <c r="U92" s="139">
        <f t="shared" si="25"/>
        <v>346.41451363697394</v>
      </c>
      <c r="V92" s="139">
        <f t="shared" si="26"/>
        <v>235.19047140004005</v>
      </c>
      <c r="W92" s="139">
        <f t="shared" si="27"/>
        <v>83766.17099318518</v>
      </c>
      <c r="AD92" s="143">
        <f t="shared" si="36"/>
        <v>46266</v>
      </c>
      <c r="AE92" s="139">
        <f t="shared" si="21"/>
        <v>84001.361464585221</v>
      </c>
      <c r="AF92" s="139">
        <f t="shared" si="37"/>
        <v>581.60498503701399</v>
      </c>
      <c r="AG92" s="139">
        <f t="shared" si="28"/>
        <v>346.41451363697394</v>
      </c>
      <c r="AH92" s="139">
        <f t="shared" si="29"/>
        <v>235.19047140004005</v>
      </c>
      <c r="AI92" s="139">
        <f t="shared" si="30"/>
        <v>83766.17099318518</v>
      </c>
    </row>
    <row r="93" spans="6:35" x14ac:dyDescent="0.5">
      <c r="F93" s="143">
        <f t="shared" si="31"/>
        <v>46296</v>
      </c>
      <c r="G93" s="139">
        <f t="shared" si="32"/>
        <v>83766.17099318518</v>
      </c>
      <c r="H93" s="139">
        <f t="shared" si="33"/>
        <v>581.60498503701399</v>
      </c>
      <c r="I93" s="139">
        <f t="shared" si="22"/>
        <v>345.44460801471274</v>
      </c>
      <c r="J93" s="139">
        <f t="shared" si="23"/>
        <v>236.16037702230125</v>
      </c>
      <c r="K93" s="139">
        <f t="shared" si="24"/>
        <v>83530.010616162879</v>
      </c>
      <c r="R93" s="143">
        <f t="shared" si="34"/>
        <v>46296</v>
      </c>
      <c r="S93" s="139">
        <f t="shared" si="20"/>
        <v>83766.17099318518</v>
      </c>
      <c r="T93" s="139">
        <f t="shared" si="35"/>
        <v>581.60498503701399</v>
      </c>
      <c r="U93" s="139">
        <f t="shared" si="25"/>
        <v>345.44460801471274</v>
      </c>
      <c r="V93" s="139">
        <f t="shared" si="26"/>
        <v>236.16037702230125</v>
      </c>
      <c r="W93" s="139">
        <f t="shared" si="27"/>
        <v>83530.010616162879</v>
      </c>
      <c r="AD93" s="143">
        <f t="shared" si="36"/>
        <v>46296</v>
      </c>
      <c r="AE93" s="139">
        <f t="shared" si="21"/>
        <v>83766.17099318518</v>
      </c>
      <c r="AF93" s="139">
        <f t="shared" si="37"/>
        <v>581.60498503701399</v>
      </c>
      <c r="AG93" s="139">
        <f t="shared" si="28"/>
        <v>345.44460801471274</v>
      </c>
      <c r="AH93" s="139">
        <f t="shared" si="29"/>
        <v>236.16037702230125</v>
      </c>
      <c r="AI93" s="139">
        <f t="shared" si="30"/>
        <v>83530.010616162879</v>
      </c>
    </row>
    <row r="94" spans="6:35" x14ac:dyDescent="0.5">
      <c r="F94" s="143">
        <f t="shared" si="31"/>
        <v>46327</v>
      </c>
      <c r="G94" s="139">
        <f t="shared" si="32"/>
        <v>83530.010616162879</v>
      </c>
      <c r="H94" s="139">
        <f t="shared" si="33"/>
        <v>581.60498503701399</v>
      </c>
      <c r="I94" s="139">
        <f t="shared" si="22"/>
        <v>344.47070258365619</v>
      </c>
      <c r="J94" s="139">
        <f t="shared" si="23"/>
        <v>237.1342824533578</v>
      </c>
      <c r="K94" s="139">
        <f t="shared" si="24"/>
        <v>83292.876333709515</v>
      </c>
      <c r="R94" s="143">
        <f t="shared" si="34"/>
        <v>46327</v>
      </c>
      <c r="S94" s="139">
        <f t="shared" si="20"/>
        <v>83530.010616162879</v>
      </c>
      <c r="T94" s="139">
        <f t="shared" si="35"/>
        <v>581.60498503701399</v>
      </c>
      <c r="U94" s="139">
        <f t="shared" si="25"/>
        <v>344.47070258365619</v>
      </c>
      <c r="V94" s="139">
        <f t="shared" si="26"/>
        <v>237.1342824533578</v>
      </c>
      <c r="W94" s="139">
        <f t="shared" si="27"/>
        <v>83292.876333709515</v>
      </c>
      <c r="AD94" s="143">
        <f t="shared" si="36"/>
        <v>46327</v>
      </c>
      <c r="AE94" s="139">
        <f t="shared" si="21"/>
        <v>83530.010616162879</v>
      </c>
      <c r="AF94" s="139">
        <f t="shared" si="37"/>
        <v>581.60498503701399</v>
      </c>
      <c r="AG94" s="139">
        <f t="shared" si="28"/>
        <v>344.47070258365619</v>
      </c>
      <c r="AH94" s="139">
        <f t="shared" si="29"/>
        <v>237.1342824533578</v>
      </c>
      <c r="AI94" s="139">
        <f t="shared" si="30"/>
        <v>83292.876333709515</v>
      </c>
    </row>
    <row r="95" spans="6:35" x14ac:dyDescent="0.5">
      <c r="F95" s="143">
        <f t="shared" si="31"/>
        <v>46357</v>
      </c>
      <c r="G95" s="139">
        <f t="shared" si="32"/>
        <v>83292.876333709515</v>
      </c>
      <c r="H95" s="139">
        <f t="shared" si="33"/>
        <v>581.60498503701399</v>
      </c>
      <c r="I95" s="139">
        <f t="shared" si="22"/>
        <v>343.49278084893086</v>
      </c>
      <c r="J95" s="139">
        <f t="shared" si="23"/>
        <v>238.11220418808313</v>
      </c>
      <c r="K95" s="139">
        <f t="shared" si="24"/>
        <v>83054.764129521427</v>
      </c>
      <c r="R95" s="143">
        <f t="shared" si="34"/>
        <v>46357</v>
      </c>
      <c r="S95" s="139">
        <f t="shared" si="20"/>
        <v>83292.876333709515</v>
      </c>
      <c r="T95" s="139">
        <f t="shared" si="35"/>
        <v>581.60498503701399</v>
      </c>
      <c r="U95" s="139">
        <f t="shared" si="25"/>
        <v>343.49278084893086</v>
      </c>
      <c r="V95" s="139">
        <f t="shared" si="26"/>
        <v>238.11220418808313</v>
      </c>
      <c r="W95" s="139">
        <f t="shared" si="27"/>
        <v>83054.764129521427</v>
      </c>
      <c r="AD95" s="143">
        <f t="shared" si="36"/>
        <v>46357</v>
      </c>
      <c r="AE95" s="139">
        <f t="shared" si="21"/>
        <v>83292.876333709515</v>
      </c>
      <c r="AF95" s="139">
        <f t="shared" si="37"/>
        <v>581.60498503701399</v>
      </c>
      <c r="AG95" s="139">
        <f t="shared" si="28"/>
        <v>343.49278084893086</v>
      </c>
      <c r="AH95" s="139">
        <f t="shared" si="29"/>
        <v>238.11220418808313</v>
      </c>
      <c r="AI95" s="139">
        <f t="shared" si="30"/>
        <v>83054.764129521427</v>
      </c>
    </row>
    <row r="96" spans="6:35" x14ac:dyDescent="0.5">
      <c r="F96" s="143">
        <f t="shared" si="31"/>
        <v>46388</v>
      </c>
      <c r="G96" s="139">
        <f t="shared" si="32"/>
        <v>83054.764129521427</v>
      </c>
      <c r="H96" s="139">
        <f t="shared" si="33"/>
        <v>581.60498503701399</v>
      </c>
      <c r="I96" s="139">
        <f t="shared" si="22"/>
        <v>342.51082624764001</v>
      </c>
      <c r="J96" s="139">
        <f t="shared" si="23"/>
        <v>239.09415878937398</v>
      </c>
      <c r="K96" s="139">
        <f t="shared" si="24"/>
        <v>82815.669970732051</v>
      </c>
      <c r="R96" s="143">
        <f t="shared" si="34"/>
        <v>46388</v>
      </c>
      <c r="S96" s="139">
        <f t="shared" si="20"/>
        <v>83054.764129521427</v>
      </c>
      <c r="T96" s="139">
        <f t="shared" si="35"/>
        <v>581.60498503701399</v>
      </c>
      <c r="U96" s="139">
        <f t="shared" si="25"/>
        <v>342.51082624764001</v>
      </c>
      <c r="V96" s="139">
        <f t="shared" si="26"/>
        <v>239.09415878937398</v>
      </c>
      <c r="W96" s="139">
        <f t="shared" si="27"/>
        <v>82815.669970732051</v>
      </c>
      <c r="AD96" s="143">
        <f t="shared" si="36"/>
        <v>46388</v>
      </c>
      <c r="AE96" s="139">
        <f t="shared" si="21"/>
        <v>83054.764129521427</v>
      </c>
      <c r="AF96" s="139">
        <f t="shared" si="37"/>
        <v>581.60498503701399</v>
      </c>
      <c r="AG96" s="139">
        <f t="shared" si="28"/>
        <v>342.51082624764001</v>
      </c>
      <c r="AH96" s="139">
        <f t="shared" si="29"/>
        <v>239.09415878937398</v>
      </c>
      <c r="AI96" s="139">
        <f t="shared" si="30"/>
        <v>82815.669970732051</v>
      </c>
    </row>
    <row r="97" spans="6:35" x14ac:dyDescent="0.5">
      <c r="F97" s="143">
        <f t="shared" si="31"/>
        <v>46419</v>
      </c>
      <c r="G97" s="139">
        <f t="shared" si="32"/>
        <v>82815.669970732051</v>
      </c>
      <c r="H97" s="139">
        <f t="shared" si="33"/>
        <v>581.60498503701399</v>
      </c>
      <c r="I97" s="139">
        <f t="shared" si="22"/>
        <v>341.52482214858287</v>
      </c>
      <c r="J97" s="139">
        <f t="shared" si="23"/>
        <v>240.08016288843112</v>
      </c>
      <c r="K97" s="139">
        <f t="shared" si="24"/>
        <v>82575.589807843615</v>
      </c>
      <c r="R97" s="143">
        <f t="shared" si="34"/>
        <v>46419</v>
      </c>
      <c r="S97" s="139">
        <f t="shared" si="20"/>
        <v>82815.669970732051</v>
      </c>
      <c r="T97" s="139">
        <f t="shared" si="35"/>
        <v>581.60498503701399</v>
      </c>
      <c r="U97" s="139">
        <f t="shared" si="25"/>
        <v>341.52482214858287</v>
      </c>
      <c r="V97" s="139">
        <f t="shared" si="26"/>
        <v>240.08016288843112</v>
      </c>
      <c r="W97" s="139">
        <f t="shared" si="27"/>
        <v>82575.589807843615</v>
      </c>
      <c r="AD97" s="143">
        <f t="shared" si="36"/>
        <v>46419</v>
      </c>
      <c r="AE97" s="139">
        <f t="shared" si="21"/>
        <v>82815.669970732051</v>
      </c>
      <c r="AF97" s="139">
        <f t="shared" si="37"/>
        <v>581.60498503701399</v>
      </c>
      <c r="AG97" s="139">
        <f t="shared" si="28"/>
        <v>341.52482214858287</v>
      </c>
      <c r="AH97" s="139">
        <f t="shared" si="29"/>
        <v>240.08016288843112</v>
      </c>
      <c r="AI97" s="139">
        <f t="shared" si="30"/>
        <v>82575.589807843615</v>
      </c>
    </row>
    <row r="98" spans="6:35" x14ac:dyDescent="0.5">
      <c r="F98" s="143">
        <f t="shared" si="31"/>
        <v>46447</v>
      </c>
      <c r="G98" s="139">
        <f t="shared" si="32"/>
        <v>82575.589807843615</v>
      </c>
      <c r="H98" s="139">
        <f t="shared" si="33"/>
        <v>581.60498503701399</v>
      </c>
      <c r="I98" s="139">
        <f t="shared" si="22"/>
        <v>340.53475185197289</v>
      </c>
      <c r="J98" s="139">
        <f t="shared" si="23"/>
        <v>241.0702331850411</v>
      </c>
      <c r="K98" s="139">
        <f t="shared" si="24"/>
        <v>82334.519574658567</v>
      </c>
      <c r="R98" s="143">
        <f t="shared" si="34"/>
        <v>46447</v>
      </c>
      <c r="S98" s="139">
        <f t="shared" ref="S98:S161" si="38">IF(W97&gt;0,W97,0)</f>
        <v>82575.589807843615</v>
      </c>
      <c r="T98" s="139">
        <f t="shared" si="35"/>
        <v>581.60498503701399</v>
      </c>
      <c r="U98" s="139">
        <f t="shared" si="25"/>
        <v>340.53475185197289</v>
      </c>
      <c r="V98" s="139">
        <f t="shared" si="26"/>
        <v>241.0702331850411</v>
      </c>
      <c r="W98" s="139">
        <f t="shared" si="27"/>
        <v>82334.519574658567</v>
      </c>
      <c r="AD98" s="143">
        <f t="shared" si="36"/>
        <v>46447</v>
      </c>
      <c r="AE98" s="139">
        <f t="shared" ref="AE98:AE161" si="39">IF(AI97&gt;0,AI97,0)</f>
        <v>82575.589807843615</v>
      </c>
      <c r="AF98" s="139">
        <f t="shared" si="37"/>
        <v>581.60498503701399</v>
      </c>
      <c r="AG98" s="139">
        <f t="shared" si="28"/>
        <v>340.53475185197289</v>
      </c>
      <c r="AH98" s="139">
        <f t="shared" si="29"/>
        <v>241.0702331850411</v>
      </c>
      <c r="AI98" s="139">
        <f t="shared" si="30"/>
        <v>82334.519574658567</v>
      </c>
    </row>
    <row r="99" spans="6:35" x14ac:dyDescent="0.5">
      <c r="F99" s="143">
        <f t="shared" si="31"/>
        <v>46478</v>
      </c>
      <c r="G99" s="139">
        <f t="shared" si="32"/>
        <v>82334.519574658567</v>
      </c>
      <c r="H99" s="139">
        <f t="shared" si="33"/>
        <v>581.60498503701399</v>
      </c>
      <c r="I99" s="139">
        <f t="shared" si="22"/>
        <v>339.54059858915514</v>
      </c>
      <c r="J99" s="139">
        <f t="shared" si="23"/>
        <v>242.06438644785885</v>
      </c>
      <c r="K99" s="139">
        <f t="shared" si="24"/>
        <v>82092.455188210704</v>
      </c>
      <c r="R99" s="143">
        <f t="shared" si="34"/>
        <v>46478</v>
      </c>
      <c r="S99" s="139">
        <f t="shared" si="38"/>
        <v>82334.519574658567</v>
      </c>
      <c r="T99" s="139">
        <f t="shared" si="35"/>
        <v>581.60498503701399</v>
      </c>
      <c r="U99" s="139">
        <f t="shared" si="25"/>
        <v>339.54059858915514</v>
      </c>
      <c r="V99" s="139">
        <f t="shared" si="26"/>
        <v>242.06438644785885</v>
      </c>
      <c r="W99" s="139">
        <f t="shared" si="27"/>
        <v>82092.455188210704</v>
      </c>
      <c r="AD99" s="143">
        <f t="shared" si="36"/>
        <v>46478</v>
      </c>
      <c r="AE99" s="139">
        <f t="shared" si="39"/>
        <v>82334.519574658567</v>
      </c>
      <c r="AF99" s="139">
        <f t="shared" si="37"/>
        <v>581.60498503701399</v>
      </c>
      <c r="AG99" s="139">
        <f t="shared" si="28"/>
        <v>339.54059858915514</v>
      </c>
      <c r="AH99" s="139">
        <f t="shared" si="29"/>
        <v>242.06438644785885</v>
      </c>
      <c r="AI99" s="139">
        <f t="shared" si="30"/>
        <v>82092.455188210704</v>
      </c>
    </row>
    <row r="100" spans="6:35" x14ac:dyDescent="0.5">
      <c r="F100" s="143">
        <f t="shared" si="31"/>
        <v>46508</v>
      </c>
      <c r="G100" s="139">
        <f t="shared" si="32"/>
        <v>82092.455188210704</v>
      </c>
      <c r="H100" s="139">
        <f t="shared" si="33"/>
        <v>581.60498503701399</v>
      </c>
      <c r="I100" s="139">
        <f t="shared" si="22"/>
        <v>338.54234552232219</v>
      </c>
      <c r="J100" s="139">
        <f t="shared" si="23"/>
        <v>243.0626395146918</v>
      </c>
      <c r="K100" s="139">
        <f t="shared" si="24"/>
        <v>81849.392548696007</v>
      </c>
      <c r="R100" s="143">
        <f t="shared" si="34"/>
        <v>46508</v>
      </c>
      <c r="S100" s="139">
        <f t="shared" si="38"/>
        <v>82092.455188210704</v>
      </c>
      <c r="T100" s="139">
        <f t="shared" si="35"/>
        <v>581.60498503701399</v>
      </c>
      <c r="U100" s="139">
        <f t="shared" si="25"/>
        <v>338.54234552232219</v>
      </c>
      <c r="V100" s="139">
        <f t="shared" si="26"/>
        <v>243.0626395146918</v>
      </c>
      <c r="W100" s="139">
        <f t="shared" si="27"/>
        <v>81849.392548696007</v>
      </c>
      <c r="AD100" s="143">
        <f t="shared" si="36"/>
        <v>46508</v>
      </c>
      <c r="AE100" s="139">
        <f t="shared" si="39"/>
        <v>82092.455188210704</v>
      </c>
      <c r="AF100" s="139">
        <f t="shared" si="37"/>
        <v>581.60498503701399</v>
      </c>
      <c r="AG100" s="139">
        <f t="shared" si="28"/>
        <v>338.54234552232219</v>
      </c>
      <c r="AH100" s="139">
        <f t="shared" si="29"/>
        <v>243.0626395146918</v>
      </c>
      <c r="AI100" s="139">
        <f t="shared" si="30"/>
        <v>81849.392548696007</v>
      </c>
    </row>
    <row r="101" spans="6:35" x14ac:dyDescent="0.5">
      <c r="F101" s="143">
        <f t="shared" si="31"/>
        <v>46539</v>
      </c>
      <c r="G101" s="139">
        <f t="shared" si="32"/>
        <v>81849.392548696007</v>
      </c>
      <c r="H101" s="139">
        <f t="shared" si="33"/>
        <v>581.60498503701399</v>
      </c>
      <c r="I101" s="139">
        <f t="shared" si="22"/>
        <v>337.53997574422874</v>
      </c>
      <c r="J101" s="139">
        <f t="shared" si="23"/>
        <v>244.06500929278525</v>
      </c>
      <c r="K101" s="139">
        <f t="shared" si="24"/>
        <v>81605.327539403224</v>
      </c>
      <c r="R101" s="143">
        <f t="shared" si="34"/>
        <v>46539</v>
      </c>
      <c r="S101" s="139">
        <f t="shared" si="38"/>
        <v>81849.392548696007</v>
      </c>
      <c r="T101" s="139">
        <f t="shared" si="35"/>
        <v>581.60498503701399</v>
      </c>
      <c r="U101" s="139">
        <f t="shared" si="25"/>
        <v>337.53997574422874</v>
      </c>
      <c r="V101" s="139">
        <f t="shared" si="26"/>
        <v>244.06500929278525</v>
      </c>
      <c r="W101" s="139">
        <f t="shared" si="27"/>
        <v>81605.327539403224</v>
      </c>
      <c r="AD101" s="143">
        <f t="shared" si="36"/>
        <v>46539</v>
      </c>
      <c r="AE101" s="139">
        <f t="shared" si="39"/>
        <v>81849.392548696007</v>
      </c>
      <c r="AF101" s="139">
        <f t="shared" si="37"/>
        <v>581.60498503701399</v>
      </c>
      <c r="AG101" s="139">
        <f t="shared" si="28"/>
        <v>337.53997574422874</v>
      </c>
      <c r="AH101" s="139">
        <f t="shared" si="29"/>
        <v>244.06500929278525</v>
      </c>
      <c r="AI101" s="139">
        <f t="shared" si="30"/>
        <v>81605.327539403224</v>
      </c>
    </row>
    <row r="102" spans="6:35" x14ac:dyDescent="0.5">
      <c r="F102" s="143">
        <f t="shared" si="31"/>
        <v>46569</v>
      </c>
      <c r="G102" s="139">
        <f t="shared" si="32"/>
        <v>81605.327539403224</v>
      </c>
      <c r="H102" s="139">
        <f t="shared" si="33"/>
        <v>581.60498503701399</v>
      </c>
      <c r="I102" s="139">
        <f t="shared" si="22"/>
        <v>336.53347227790567</v>
      </c>
      <c r="J102" s="139">
        <f t="shared" si="23"/>
        <v>245.07151275910832</v>
      </c>
      <c r="K102" s="139">
        <f t="shared" si="24"/>
        <v>81360.256026644114</v>
      </c>
      <c r="R102" s="143">
        <f t="shared" si="34"/>
        <v>46569</v>
      </c>
      <c r="S102" s="139">
        <f t="shared" si="38"/>
        <v>81605.327539403224</v>
      </c>
      <c r="T102" s="139">
        <f t="shared" si="35"/>
        <v>581.60498503701399</v>
      </c>
      <c r="U102" s="139">
        <f t="shared" si="25"/>
        <v>336.53347227790567</v>
      </c>
      <c r="V102" s="139">
        <f t="shared" si="26"/>
        <v>245.07151275910832</v>
      </c>
      <c r="W102" s="139">
        <f t="shared" si="27"/>
        <v>81360.256026644114</v>
      </c>
      <c r="AD102" s="143">
        <f t="shared" si="36"/>
        <v>46569</v>
      </c>
      <c r="AE102" s="139">
        <f t="shared" si="39"/>
        <v>81605.327539403224</v>
      </c>
      <c r="AF102" s="139">
        <f t="shared" si="37"/>
        <v>581.60498503701399</v>
      </c>
      <c r="AG102" s="139">
        <f t="shared" si="28"/>
        <v>336.53347227790567</v>
      </c>
      <c r="AH102" s="139">
        <f t="shared" si="29"/>
        <v>245.07151275910832</v>
      </c>
      <c r="AI102" s="139">
        <f t="shared" si="30"/>
        <v>81360.256026644114</v>
      </c>
    </row>
    <row r="103" spans="6:35" x14ac:dyDescent="0.5">
      <c r="F103" s="143">
        <f t="shared" si="31"/>
        <v>46600</v>
      </c>
      <c r="G103" s="139">
        <f t="shared" si="32"/>
        <v>81360.256026644114</v>
      </c>
      <c r="H103" s="139">
        <f t="shared" si="33"/>
        <v>581.60498503701399</v>
      </c>
      <c r="I103" s="139">
        <f t="shared" si="22"/>
        <v>335.52281807637206</v>
      </c>
      <c r="J103" s="139">
        <f t="shared" si="23"/>
        <v>246.08216696064193</v>
      </c>
      <c r="K103" s="139">
        <f t="shared" si="24"/>
        <v>81114.173859683477</v>
      </c>
      <c r="R103" s="143">
        <f t="shared" si="34"/>
        <v>46600</v>
      </c>
      <c r="S103" s="139">
        <f t="shared" si="38"/>
        <v>81360.256026644114</v>
      </c>
      <c r="T103" s="139">
        <f t="shared" si="35"/>
        <v>581.60498503701399</v>
      </c>
      <c r="U103" s="139">
        <f t="shared" si="25"/>
        <v>335.52281807637206</v>
      </c>
      <c r="V103" s="139">
        <f t="shared" si="26"/>
        <v>246.08216696064193</v>
      </c>
      <c r="W103" s="139">
        <f t="shared" si="27"/>
        <v>81114.173859683477</v>
      </c>
      <c r="AD103" s="143">
        <f t="shared" si="36"/>
        <v>46600</v>
      </c>
      <c r="AE103" s="139">
        <f t="shared" si="39"/>
        <v>81360.256026644114</v>
      </c>
      <c r="AF103" s="139">
        <f t="shared" si="37"/>
        <v>581.60498503701399</v>
      </c>
      <c r="AG103" s="139">
        <f t="shared" si="28"/>
        <v>335.52281807637206</v>
      </c>
      <c r="AH103" s="139">
        <f t="shared" si="29"/>
        <v>246.08216696064193</v>
      </c>
      <c r="AI103" s="139">
        <f t="shared" si="30"/>
        <v>81114.173859683477</v>
      </c>
    </row>
    <row r="104" spans="6:35" x14ac:dyDescent="0.5">
      <c r="F104" s="143">
        <f t="shared" si="31"/>
        <v>46631</v>
      </c>
      <c r="G104" s="139">
        <f t="shared" si="32"/>
        <v>81114.173859683477</v>
      </c>
      <c r="H104" s="139">
        <f t="shared" si="33"/>
        <v>581.60498503701399</v>
      </c>
      <c r="I104" s="139">
        <f t="shared" si="22"/>
        <v>334.5079960223469</v>
      </c>
      <c r="J104" s="139">
        <f t="shared" si="23"/>
        <v>247.09698901466709</v>
      </c>
      <c r="K104" s="139">
        <f t="shared" si="24"/>
        <v>80867.07687066881</v>
      </c>
      <c r="R104" s="143">
        <f t="shared" si="34"/>
        <v>46631</v>
      </c>
      <c r="S104" s="139">
        <f t="shared" si="38"/>
        <v>81114.173859683477</v>
      </c>
      <c r="T104" s="139">
        <f t="shared" si="35"/>
        <v>581.60498503701399</v>
      </c>
      <c r="U104" s="139">
        <f t="shared" si="25"/>
        <v>334.5079960223469</v>
      </c>
      <c r="V104" s="139">
        <f t="shared" si="26"/>
        <v>247.09698901466709</v>
      </c>
      <c r="W104" s="139">
        <f t="shared" si="27"/>
        <v>80867.07687066881</v>
      </c>
      <c r="AD104" s="143">
        <f t="shared" si="36"/>
        <v>46631</v>
      </c>
      <c r="AE104" s="139">
        <f t="shared" si="39"/>
        <v>81114.173859683477</v>
      </c>
      <c r="AF104" s="139">
        <f t="shared" si="37"/>
        <v>581.60498503701399</v>
      </c>
      <c r="AG104" s="139">
        <f t="shared" si="28"/>
        <v>334.5079960223469</v>
      </c>
      <c r="AH104" s="139">
        <f t="shared" si="29"/>
        <v>247.09698901466709</v>
      </c>
      <c r="AI104" s="139">
        <f t="shared" si="30"/>
        <v>80867.07687066881</v>
      </c>
    </row>
    <row r="105" spans="6:35" x14ac:dyDescent="0.5">
      <c r="F105" s="143">
        <f t="shared" si="31"/>
        <v>46661</v>
      </c>
      <c r="G105" s="139">
        <f t="shared" si="32"/>
        <v>80867.07687066881</v>
      </c>
      <c r="H105" s="139">
        <f t="shared" si="33"/>
        <v>581.60498503701399</v>
      </c>
      <c r="I105" s="139">
        <f t="shared" si="22"/>
        <v>333.48898892795876</v>
      </c>
      <c r="J105" s="139">
        <f t="shared" si="23"/>
        <v>248.11599610905523</v>
      </c>
      <c r="K105" s="139">
        <f t="shared" si="24"/>
        <v>80618.960874559751</v>
      </c>
      <c r="R105" s="143">
        <f t="shared" si="34"/>
        <v>46661</v>
      </c>
      <c r="S105" s="139">
        <f t="shared" si="38"/>
        <v>80867.07687066881</v>
      </c>
      <c r="T105" s="139">
        <f t="shared" si="35"/>
        <v>581.60498503701399</v>
      </c>
      <c r="U105" s="139">
        <f t="shared" si="25"/>
        <v>333.48898892795876</v>
      </c>
      <c r="V105" s="139">
        <f t="shared" si="26"/>
        <v>248.11599610905523</v>
      </c>
      <c r="W105" s="139">
        <f t="shared" si="27"/>
        <v>80618.960874559751</v>
      </c>
      <c r="AD105" s="143">
        <f t="shared" si="36"/>
        <v>46661</v>
      </c>
      <c r="AE105" s="139">
        <f t="shared" si="39"/>
        <v>80867.07687066881</v>
      </c>
      <c r="AF105" s="139">
        <f t="shared" si="37"/>
        <v>581.60498503701399</v>
      </c>
      <c r="AG105" s="139">
        <f t="shared" si="28"/>
        <v>333.48898892795876</v>
      </c>
      <c r="AH105" s="139">
        <f t="shared" si="29"/>
        <v>248.11599610905523</v>
      </c>
      <c r="AI105" s="139">
        <f t="shared" si="30"/>
        <v>80618.960874559751</v>
      </c>
    </row>
    <row r="106" spans="6:35" x14ac:dyDescent="0.5">
      <c r="F106" s="143">
        <f t="shared" si="31"/>
        <v>46692</v>
      </c>
      <c r="G106" s="139">
        <f t="shared" si="32"/>
        <v>80618.960874559751</v>
      </c>
      <c r="H106" s="139">
        <f t="shared" si="33"/>
        <v>581.60498503701399</v>
      </c>
      <c r="I106" s="139">
        <f t="shared" si="22"/>
        <v>332.4657795344549</v>
      </c>
      <c r="J106" s="139">
        <f t="shared" si="23"/>
        <v>249.13920550255909</v>
      </c>
      <c r="K106" s="139">
        <f t="shared" si="24"/>
        <v>80369.821669057186</v>
      </c>
      <c r="R106" s="143">
        <f t="shared" si="34"/>
        <v>46692</v>
      </c>
      <c r="S106" s="139">
        <f t="shared" si="38"/>
        <v>80618.960874559751</v>
      </c>
      <c r="T106" s="139">
        <f t="shared" si="35"/>
        <v>581.60498503701399</v>
      </c>
      <c r="U106" s="139">
        <f t="shared" si="25"/>
        <v>332.4657795344549</v>
      </c>
      <c r="V106" s="139">
        <f t="shared" si="26"/>
        <v>249.13920550255909</v>
      </c>
      <c r="W106" s="139">
        <f t="shared" si="27"/>
        <v>80369.821669057186</v>
      </c>
      <c r="AD106" s="143">
        <f t="shared" si="36"/>
        <v>46692</v>
      </c>
      <c r="AE106" s="139">
        <f t="shared" si="39"/>
        <v>80618.960874559751</v>
      </c>
      <c r="AF106" s="139">
        <f t="shared" si="37"/>
        <v>581.60498503701399</v>
      </c>
      <c r="AG106" s="139">
        <f t="shared" si="28"/>
        <v>332.4657795344549</v>
      </c>
      <c r="AH106" s="139">
        <f t="shared" si="29"/>
        <v>249.13920550255909</v>
      </c>
      <c r="AI106" s="139">
        <f t="shared" si="30"/>
        <v>80369.821669057186</v>
      </c>
    </row>
    <row r="107" spans="6:35" x14ac:dyDescent="0.5">
      <c r="F107" s="143">
        <f t="shared" si="31"/>
        <v>46722</v>
      </c>
      <c r="G107" s="139">
        <f t="shared" si="32"/>
        <v>80369.821669057186</v>
      </c>
      <c r="H107" s="139">
        <f t="shared" si="33"/>
        <v>581.60498503701399</v>
      </c>
      <c r="I107" s="139">
        <f t="shared" si="22"/>
        <v>331.43835051190916</v>
      </c>
      <c r="J107" s="139">
        <f t="shared" si="23"/>
        <v>250.16663452510483</v>
      </c>
      <c r="K107" s="139">
        <f t="shared" si="24"/>
        <v>80119.655034532087</v>
      </c>
      <c r="R107" s="143">
        <f t="shared" si="34"/>
        <v>46722</v>
      </c>
      <c r="S107" s="139">
        <f t="shared" si="38"/>
        <v>80369.821669057186</v>
      </c>
      <c r="T107" s="139">
        <f t="shared" si="35"/>
        <v>581.60498503701399</v>
      </c>
      <c r="U107" s="139">
        <f t="shared" si="25"/>
        <v>331.43835051190916</v>
      </c>
      <c r="V107" s="139">
        <f t="shared" si="26"/>
        <v>250.16663452510483</v>
      </c>
      <c r="W107" s="139">
        <f t="shared" si="27"/>
        <v>80119.655034532087</v>
      </c>
      <c r="AD107" s="143">
        <f t="shared" si="36"/>
        <v>46722</v>
      </c>
      <c r="AE107" s="139">
        <f t="shared" si="39"/>
        <v>80369.821669057186</v>
      </c>
      <c r="AF107" s="139">
        <f t="shared" si="37"/>
        <v>581.60498503701399</v>
      </c>
      <c r="AG107" s="139">
        <f t="shared" si="28"/>
        <v>331.43835051190916</v>
      </c>
      <c r="AH107" s="139">
        <f t="shared" si="29"/>
        <v>250.16663452510483</v>
      </c>
      <c r="AI107" s="139">
        <f t="shared" si="30"/>
        <v>80119.655034532087</v>
      </c>
    </row>
    <row r="108" spans="6:35" x14ac:dyDescent="0.5">
      <c r="F108" s="143">
        <f t="shared" si="31"/>
        <v>46753</v>
      </c>
      <c r="G108" s="139">
        <f t="shared" si="32"/>
        <v>80119.655034532087</v>
      </c>
      <c r="H108" s="139">
        <f t="shared" si="33"/>
        <v>581.60498503701399</v>
      </c>
      <c r="I108" s="139">
        <f t="shared" si="22"/>
        <v>330.406684458928</v>
      </c>
      <c r="J108" s="139">
        <f t="shared" si="23"/>
        <v>251.19830057808599</v>
      </c>
      <c r="K108" s="139">
        <f t="shared" si="24"/>
        <v>79868.456733953994</v>
      </c>
      <c r="R108" s="143">
        <f t="shared" si="34"/>
        <v>46753</v>
      </c>
      <c r="S108" s="139">
        <f t="shared" si="38"/>
        <v>80119.655034532087</v>
      </c>
      <c r="T108" s="139">
        <f t="shared" si="35"/>
        <v>581.60498503701399</v>
      </c>
      <c r="U108" s="139">
        <f t="shared" si="25"/>
        <v>330.406684458928</v>
      </c>
      <c r="V108" s="139">
        <f t="shared" si="26"/>
        <v>251.19830057808599</v>
      </c>
      <c r="W108" s="139">
        <f t="shared" si="27"/>
        <v>79868.456733953994</v>
      </c>
      <c r="AD108" s="143">
        <f t="shared" si="36"/>
        <v>46753</v>
      </c>
      <c r="AE108" s="139">
        <f t="shared" si="39"/>
        <v>80119.655034532087</v>
      </c>
      <c r="AF108" s="139">
        <f t="shared" si="37"/>
        <v>581.60498503701399</v>
      </c>
      <c r="AG108" s="139">
        <f t="shared" si="28"/>
        <v>330.406684458928</v>
      </c>
      <c r="AH108" s="139">
        <f t="shared" si="29"/>
        <v>251.19830057808599</v>
      </c>
      <c r="AI108" s="139">
        <f t="shared" si="30"/>
        <v>79868.456733953994</v>
      </c>
    </row>
    <row r="109" spans="6:35" x14ac:dyDescent="0.5">
      <c r="F109" s="143">
        <f t="shared" si="31"/>
        <v>46784</v>
      </c>
      <c r="G109" s="139">
        <f t="shared" si="32"/>
        <v>79868.456733953994</v>
      </c>
      <c r="H109" s="139">
        <f t="shared" si="33"/>
        <v>581.60498503701399</v>
      </c>
      <c r="I109" s="139">
        <f t="shared" si="22"/>
        <v>329.37076390235603</v>
      </c>
      <c r="J109" s="139">
        <f t="shared" si="23"/>
        <v>252.23422113465796</v>
      </c>
      <c r="K109" s="139">
        <f t="shared" si="24"/>
        <v>79616.222512819339</v>
      </c>
      <c r="R109" s="143">
        <f t="shared" si="34"/>
        <v>46784</v>
      </c>
      <c r="S109" s="139">
        <f t="shared" si="38"/>
        <v>79868.456733953994</v>
      </c>
      <c r="T109" s="139">
        <f t="shared" si="35"/>
        <v>581.60498503701399</v>
      </c>
      <c r="U109" s="139">
        <f t="shared" si="25"/>
        <v>329.37076390235603</v>
      </c>
      <c r="V109" s="139">
        <f t="shared" si="26"/>
        <v>252.23422113465796</v>
      </c>
      <c r="W109" s="139">
        <f t="shared" si="27"/>
        <v>79616.222512819339</v>
      </c>
      <c r="AD109" s="143">
        <f t="shared" si="36"/>
        <v>46784</v>
      </c>
      <c r="AE109" s="139">
        <f t="shared" si="39"/>
        <v>79868.456733953994</v>
      </c>
      <c r="AF109" s="139">
        <f t="shared" si="37"/>
        <v>581.60498503701399</v>
      </c>
      <c r="AG109" s="139">
        <f t="shared" si="28"/>
        <v>329.37076390235603</v>
      </c>
      <c r="AH109" s="139">
        <f t="shared" si="29"/>
        <v>252.23422113465796</v>
      </c>
      <c r="AI109" s="139">
        <f t="shared" si="30"/>
        <v>79616.222512819339</v>
      </c>
    </row>
    <row r="110" spans="6:35" x14ac:dyDescent="0.5">
      <c r="F110" s="143">
        <f t="shared" si="31"/>
        <v>46813</v>
      </c>
      <c r="G110" s="139">
        <f t="shared" si="32"/>
        <v>79616.222512819339</v>
      </c>
      <c r="H110" s="139">
        <f t="shared" si="33"/>
        <v>581.60498503701399</v>
      </c>
      <c r="I110" s="139">
        <f t="shared" si="22"/>
        <v>328.33057129698022</v>
      </c>
      <c r="J110" s="139">
        <f t="shared" si="23"/>
        <v>253.27441374003376</v>
      </c>
      <c r="K110" s="139">
        <f t="shared" si="24"/>
        <v>79362.948099079309</v>
      </c>
      <c r="R110" s="143">
        <f t="shared" si="34"/>
        <v>46813</v>
      </c>
      <c r="S110" s="139">
        <f t="shared" si="38"/>
        <v>79616.222512819339</v>
      </c>
      <c r="T110" s="139">
        <f t="shared" si="35"/>
        <v>581.60498503701399</v>
      </c>
      <c r="U110" s="139">
        <f t="shared" si="25"/>
        <v>328.33057129698022</v>
      </c>
      <c r="V110" s="139">
        <f t="shared" si="26"/>
        <v>253.27441374003376</v>
      </c>
      <c r="W110" s="139">
        <f t="shared" si="27"/>
        <v>79362.948099079309</v>
      </c>
      <c r="AD110" s="143">
        <f t="shared" si="36"/>
        <v>46813</v>
      </c>
      <c r="AE110" s="139">
        <f t="shared" si="39"/>
        <v>79616.222512819339</v>
      </c>
      <c r="AF110" s="139">
        <f t="shared" si="37"/>
        <v>581.60498503701399</v>
      </c>
      <c r="AG110" s="139">
        <f t="shared" si="28"/>
        <v>328.33057129698022</v>
      </c>
      <c r="AH110" s="139">
        <f t="shared" si="29"/>
        <v>253.27441374003376</v>
      </c>
      <c r="AI110" s="139">
        <f t="shared" si="30"/>
        <v>79362.948099079309</v>
      </c>
    </row>
    <row r="111" spans="6:35" x14ac:dyDescent="0.5">
      <c r="F111" s="143">
        <f t="shared" si="31"/>
        <v>46844</v>
      </c>
      <c r="G111" s="139">
        <f t="shared" si="32"/>
        <v>79362.948099079309</v>
      </c>
      <c r="H111" s="139">
        <f t="shared" si="33"/>
        <v>581.60498503701399</v>
      </c>
      <c r="I111" s="139">
        <f t="shared" si="22"/>
        <v>327.2860890252324</v>
      </c>
      <c r="J111" s="139">
        <f t="shared" si="23"/>
        <v>254.31889601178159</v>
      </c>
      <c r="K111" s="139">
        <f t="shared" si="24"/>
        <v>79108.629203067525</v>
      </c>
      <c r="R111" s="143">
        <f t="shared" si="34"/>
        <v>46844</v>
      </c>
      <c r="S111" s="139">
        <f t="shared" si="38"/>
        <v>79362.948099079309</v>
      </c>
      <c r="T111" s="139">
        <f t="shared" si="35"/>
        <v>581.60498503701399</v>
      </c>
      <c r="U111" s="139">
        <f t="shared" si="25"/>
        <v>327.2860890252324</v>
      </c>
      <c r="V111" s="139">
        <f t="shared" si="26"/>
        <v>254.31889601178159</v>
      </c>
      <c r="W111" s="139">
        <f t="shared" si="27"/>
        <v>79108.629203067525</v>
      </c>
      <c r="AD111" s="143">
        <f t="shared" si="36"/>
        <v>46844</v>
      </c>
      <c r="AE111" s="139">
        <f t="shared" si="39"/>
        <v>79362.948099079309</v>
      </c>
      <c r="AF111" s="139">
        <f t="shared" si="37"/>
        <v>581.60498503701399</v>
      </c>
      <c r="AG111" s="139">
        <f t="shared" si="28"/>
        <v>327.2860890252324</v>
      </c>
      <c r="AH111" s="139">
        <f t="shared" si="29"/>
        <v>254.31889601178159</v>
      </c>
      <c r="AI111" s="139">
        <f t="shared" si="30"/>
        <v>79108.629203067525</v>
      </c>
    </row>
    <row r="112" spans="6:35" x14ac:dyDescent="0.5">
      <c r="F112" s="143">
        <f t="shared" si="31"/>
        <v>46874</v>
      </c>
      <c r="G112" s="139">
        <f t="shared" si="32"/>
        <v>79108.629203067525</v>
      </c>
      <c r="H112" s="139">
        <f t="shared" si="33"/>
        <v>581.60498503701399</v>
      </c>
      <c r="I112" s="139">
        <f t="shared" si="22"/>
        <v>326.23729939689099</v>
      </c>
      <c r="J112" s="139">
        <f t="shared" si="23"/>
        <v>255.367685640123</v>
      </c>
      <c r="K112" s="139">
        <f t="shared" si="24"/>
        <v>78853.261517427396</v>
      </c>
      <c r="R112" s="143">
        <f t="shared" si="34"/>
        <v>46874</v>
      </c>
      <c r="S112" s="139">
        <f t="shared" si="38"/>
        <v>79108.629203067525</v>
      </c>
      <c r="T112" s="139">
        <f t="shared" si="35"/>
        <v>581.60498503701399</v>
      </c>
      <c r="U112" s="139">
        <f t="shared" si="25"/>
        <v>326.23729939689099</v>
      </c>
      <c r="V112" s="139">
        <f t="shared" si="26"/>
        <v>255.367685640123</v>
      </c>
      <c r="W112" s="139">
        <f t="shared" si="27"/>
        <v>78853.261517427396</v>
      </c>
      <c r="AD112" s="143">
        <f t="shared" si="36"/>
        <v>46874</v>
      </c>
      <c r="AE112" s="139">
        <f t="shared" si="39"/>
        <v>79108.629203067525</v>
      </c>
      <c r="AF112" s="139">
        <f t="shared" si="37"/>
        <v>581.60498503701399</v>
      </c>
      <c r="AG112" s="139">
        <f t="shared" si="28"/>
        <v>326.23729939689099</v>
      </c>
      <c r="AH112" s="139">
        <f t="shared" si="29"/>
        <v>255.367685640123</v>
      </c>
      <c r="AI112" s="139">
        <f t="shared" si="30"/>
        <v>78853.261517427396</v>
      </c>
    </row>
    <row r="113" spans="6:35" x14ac:dyDescent="0.5">
      <c r="F113" s="143">
        <f t="shared" si="31"/>
        <v>46905</v>
      </c>
      <c r="G113" s="139">
        <f t="shared" si="32"/>
        <v>78853.261517427396</v>
      </c>
      <c r="H113" s="139">
        <f t="shared" si="33"/>
        <v>581.60498503701399</v>
      </c>
      <c r="I113" s="139">
        <f t="shared" si="22"/>
        <v>325.18418464878158</v>
      </c>
      <c r="J113" s="139">
        <f t="shared" si="23"/>
        <v>256.42080038823241</v>
      </c>
      <c r="K113" s="139">
        <f t="shared" si="24"/>
        <v>78596.840717039158</v>
      </c>
      <c r="R113" s="143">
        <f t="shared" si="34"/>
        <v>46905</v>
      </c>
      <c r="S113" s="139">
        <f t="shared" si="38"/>
        <v>78853.261517427396</v>
      </c>
      <c r="T113" s="139">
        <f t="shared" si="35"/>
        <v>581.60498503701399</v>
      </c>
      <c r="U113" s="139">
        <f t="shared" si="25"/>
        <v>325.18418464878158</v>
      </c>
      <c r="V113" s="139">
        <f t="shared" si="26"/>
        <v>256.42080038823241</v>
      </c>
      <c r="W113" s="139">
        <f t="shared" si="27"/>
        <v>78596.840717039158</v>
      </c>
      <c r="AD113" s="143">
        <f t="shared" si="36"/>
        <v>46905</v>
      </c>
      <c r="AE113" s="139">
        <f t="shared" si="39"/>
        <v>78853.261517427396</v>
      </c>
      <c r="AF113" s="139">
        <f t="shared" si="37"/>
        <v>581.60498503701399</v>
      </c>
      <c r="AG113" s="139">
        <f t="shared" si="28"/>
        <v>325.18418464878158</v>
      </c>
      <c r="AH113" s="139">
        <f t="shared" si="29"/>
        <v>256.42080038823241</v>
      </c>
      <c r="AI113" s="139">
        <f t="shared" si="30"/>
        <v>78596.840717039158</v>
      </c>
    </row>
    <row r="114" spans="6:35" x14ac:dyDescent="0.5">
      <c r="F114" s="143">
        <f t="shared" si="31"/>
        <v>46935</v>
      </c>
      <c r="G114" s="139">
        <f t="shared" si="32"/>
        <v>78596.840717039158</v>
      </c>
      <c r="H114" s="139">
        <f t="shared" si="33"/>
        <v>581.60498503701399</v>
      </c>
      <c r="I114" s="139">
        <f t="shared" si="22"/>
        <v>324.12672694447582</v>
      </c>
      <c r="J114" s="139">
        <f t="shared" si="23"/>
        <v>257.47825809253817</v>
      </c>
      <c r="K114" s="139">
        <f t="shared" si="24"/>
        <v>78339.36245894662</v>
      </c>
      <c r="R114" s="143">
        <f t="shared" si="34"/>
        <v>46935</v>
      </c>
      <c r="S114" s="139">
        <f t="shared" si="38"/>
        <v>78596.840717039158</v>
      </c>
      <c r="T114" s="139">
        <f t="shared" si="35"/>
        <v>581.60498503701399</v>
      </c>
      <c r="U114" s="139">
        <f t="shared" si="25"/>
        <v>324.12672694447582</v>
      </c>
      <c r="V114" s="139">
        <f t="shared" si="26"/>
        <v>257.47825809253817</v>
      </c>
      <c r="W114" s="139">
        <f t="shared" si="27"/>
        <v>78339.36245894662</v>
      </c>
      <c r="AD114" s="143">
        <f t="shared" si="36"/>
        <v>46935</v>
      </c>
      <c r="AE114" s="139">
        <f t="shared" si="39"/>
        <v>78596.840717039158</v>
      </c>
      <c r="AF114" s="139">
        <f t="shared" si="37"/>
        <v>581.60498503701399</v>
      </c>
      <c r="AG114" s="139">
        <f t="shared" si="28"/>
        <v>324.12672694447582</v>
      </c>
      <c r="AH114" s="139">
        <f t="shared" si="29"/>
        <v>257.47825809253817</v>
      </c>
      <c r="AI114" s="139">
        <f t="shared" si="30"/>
        <v>78339.36245894662</v>
      </c>
    </row>
    <row r="115" spans="6:35" x14ac:dyDescent="0.5">
      <c r="F115" s="143">
        <f t="shared" si="31"/>
        <v>46966</v>
      </c>
      <c r="G115" s="139">
        <f t="shared" si="32"/>
        <v>78339.36245894662</v>
      </c>
      <c r="H115" s="139">
        <f t="shared" si="33"/>
        <v>581.60498503701399</v>
      </c>
      <c r="I115" s="139">
        <f t="shared" si="22"/>
        <v>323.06490837398962</v>
      </c>
      <c r="J115" s="139">
        <f t="shared" si="23"/>
        <v>258.54007666302437</v>
      </c>
      <c r="K115" s="139">
        <f t="shared" si="24"/>
        <v>78080.822382283601</v>
      </c>
      <c r="R115" s="143">
        <f t="shared" si="34"/>
        <v>46966</v>
      </c>
      <c r="S115" s="139">
        <f t="shared" si="38"/>
        <v>78339.36245894662</v>
      </c>
      <c r="T115" s="139">
        <f t="shared" si="35"/>
        <v>581.60498503701399</v>
      </c>
      <c r="U115" s="139">
        <f t="shared" si="25"/>
        <v>323.06490837398962</v>
      </c>
      <c r="V115" s="139">
        <f t="shared" si="26"/>
        <v>258.54007666302437</v>
      </c>
      <c r="W115" s="139">
        <f t="shared" si="27"/>
        <v>78080.822382283601</v>
      </c>
      <c r="AD115" s="143">
        <f t="shared" si="36"/>
        <v>46966</v>
      </c>
      <c r="AE115" s="139">
        <f t="shared" si="39"/>
        <v>78339.36245894662</v>
      </c>
      <c r="AF115" s="139">
        <f t="shared" si="37"/>
        <v>581.60498503701399</v>
      </c>
      <c r="AG115" s="139">
        <f t="shared" si="28"/>
        <v>323.06490837398962</v>
      </c>
      <c r="AH115" s="139">
        <f t="shared" si="29"/>
        <v>258.54007666302437</v>
      </c>
      <c r="AI115" s="139">
        <f t="shared" si="30"/>
        <v>78080.822382283601</v>
      </c>
    </row>
    <row r="116" spans="6:35" x14ac:dyDescent="0.5">
      <c r="F116" s="143">
        <f t="shared" si="31"/>
        <v>46997</v>
      </c>
      <c r="G116" s="139">
        <f t="shared" si="32"/>
        <v>78080.822382283601</v>
      </c>
      <c r="H116" s="139">
        <f t="shared" si="33"/>
        <v>581.60498503701399</v>
      </c>
      <c r="I116" s="139">
        <f t="shared" si="22"/>
        <v>321.99871095347942</v>
      </c>
      <c r="J116" s="139">
        <f t="shared" si="23"/>
        <v>259.60627408353457</v>
      </c>
      <c r="K116" s="139">
        <f t="shared" si="24"/>
        <v>77821.216108200068</v>
      </c>
      <c r="R116" s="143">
        <f t="shared" si="34"/>
        <v>46997</v>
      </c>
      <c r="S116" s="139">
        <f t="shared" si="38"/>
        <v>78080.822382283601</v>
      </c>
      <c r="T116" s="139">
        <f t="shared" si="35"/>
        <v>581.60498503701399</v>
      </c>
      <c r="U116" s="139">
        <f t="shared" si="25"/>
        <v>321.99871095347942</v>
      </c>
      <c r="V116" s="139">
        <f t="shared" si="26"/>
        <v>259.60627408353457</v>
      </c>
      <c r="W116" s="139">
        <f t="shared" si="27"/>
        <v>77821.216108200068</v>
      </c>
      <c r="AD116" s="143">
        <f t="shared" si="36"/>
        <v>46997</v>
      </c>
      <c r="AE116" s="139">
        <f t="shared" si="39"/>
        <v>78080.822382283601</v>
      </c>
      <c r="AF116" s="139">
        <f t="shared" si="37"/>
        <v>581.60498503701399</v>
      </c>
      <c r="AG116" s="139">
        <f t="shared" si="28"/>
        <v>321.99871095347942</v>
      </c>
      <c r="AH116" s="139">
        <f t="shared" si="29"/>
        <v>259.60627408353457</v>
      </c>
      <c r="AI116" s="139">
        <f t="shared" si="30"/>
        <v>77821.216108200068</v>
      </c>
    </row>
    <row r="117" spans="6:35" x14ac:dyDescent="0.5">
      <c r="F117" s="143">
        <f t="shared" si="31"/>
        <v>47027</v>
      </c>
      <c r="G117" s="139">
        <f t="shared" si="32"/>
        <v>77821.216108200068</v>
      </c>
      <c r="H117" s="139">
        <f t="shared" si="33"/>
        <v>581.60498503701399</v>
      </c>
      <c r="I117" s="139">
        <f t="shared" si="22"/>
        <v>320.9281166249379</v>
      </c>
      <c r="J117" s="139">
        <f t="shared" si="23"/>
        <v>260.67686841207609</v>
      </c>
      <c r="K117" s="139">
        <f t="shared" si="24"/>
        <v>77560.539239787991</v>
      </c>
      <c r="R117" s="143">
        <f t="shared" si="34"/>
        <v>47027</v>
      </c>
      <c r="S117" s="139">
        <f t="shared" si="38"/>
        <v>77821.216108200068</v>
      </c>
      <c r="T117" s="139">
        <f t="shared" si="35"/>
        <v>581.60498503701399</v>
      </c>
      <c r="U117" s="139">
        <f t="shared" si="25"/>
        <v>320.9281166249379</v>
      </c>
      <c r="V117" s="139">
        <f t="shared" si="26"/>
        <v>260.67686841207609</v>
      </c>
      <c r="W117" s="139">
        <f t="shared" si="27"/>
        <v>77560.539239787991</v>
      </c>
      <c r="AD117" s="143">
        <f t="shared" si="36"/>
        <v>47027</v>
      </c>
      <c r="AE117" s="139">
        <f t="shared" si="39"/>
        <v>77821.216108200068</v>
      </c>
      <c r="AF117" s="139">
        <f t="shared" si="37"/>
        <v>581.60498503701399</v>
      </c>
      <c r="AG117" s="139">
        <f t="shared" si="28"/>
        <v>320.9281166249379</v>
      </c>
      <c r="AH117" s="139">
        <f t="shared" si="29"/>
        <v>260.67686841207609</v>
      </c>
      <c r="AI117" s="139">
        <f t="shared" si="30"/>
        <v>77560.539239787991</v>
      </c>
    </row>
    <row r="118" spans="6:35" x14ac:dyDescent="0.5">
      <c r="F118" s="143">
        <f t="shared" si="31"/>
        <v>47058</v>
      </c>
      <c r="G118" s="139">
        <f t="shared" si="32"/>
        <v>77560.539239787991</v>
      </c>
      <c r="H118" s="139">
        <f t="shared" si="33"/>
        <v>581.60498503701399</v>
      </c>
      <c r="I118" s="139">
        <f t="shared" si="22"/>
        <v>319.85310725588795</v>
      </c>
      <c r="J118" s="139">
        <f t="shared" si="23"/>
        <v>261.75187778112604</v>
      </c>
      <c r="K118" s="139">
        <f t="shared" si="24"/>
        <v>77298.787362006871</v>
      </c>
      <c r="R118" s="143">
        <f t="shared" si="34"/>
        <v>47058</v>
      </c>
      <c r="S118" s="139">
        <f t="shared" si="38"/>
        <v>77560.539239787991</v>
      </c>
      <c r="T118" s="139">
        <f t="shared" si="35"/>
        <v>581.60498503701399</v>
      </c>
      <c r="U118" s="139">
        <f t="shared" si="25"/>
        <v>319.85310725588795</v>
      </c>
      <c r="V118" s="139">
        <f t="shared" si="26"/>
        <v>261.75187778112604</v>
      </c>
      <c r="W118" s="139">
        <f t="shared" si="27"/>
        <v>77298.787362006871</v>
      </c>
      <c r="AD118" s="143">
        <f t="shared" si="36"/>
        <v>47058</v>
      </c>
      <c r="AE118" s="139">
        <f t="shared" si="39"/>
        <v>77560.539239787991</v>
      </c>
      <c r="AF118" s="139">
        <f t="shared" si="37"/>
        <v>581.60498503701399</v>
      </c>
      <c r="AG118" s="139">
        <f t="shared" si="28"/>
        <v>319.85310725588795</v>
      </c>
      <c r="AH118" s="139">
        <f t="shared" si="29"/>
        <v>261.75187778112604</v>
      </c>
      <c r="AI118" s="139">
        <f t="shared" si="30"/>
        <v>77298.787362006871</v>
      </c>
    </row>
    <row r="119" spans="6:35" x14ac:dyDescent="0.5">
      <c r="F119" s="143">
        <f t="shared" si="31"/>
        <v>47088</v>
      </c>
      <c r="G119" s="139">
        <f t="shared" si="32"/>
        <v>77298.787362006871</v>
      </c>
      <c r="H119" s="139">
        <f t="shared" si="33"/>
        <v>581.60498503701399</v>
      </c>
      <c r="I119" s="139">
        <f t="shared" si="22"/>
        <v>318.77366463907583</v>
      </c>
      <c r="J119" s="139">
        <f t="shared" si="23"/>
        <v>262.83132039793816</v>
      </c>
      <c r="K119" s="139">
        <f t="shared" si="24"/>
        <v>77035.956041608937</v>
      </c>
      <c r="R119" s="143">
        <f t="shared" si="34"/>
        <v>47088</v>
      </c>
      <c r="S119" s="139">
        <f t="shared" si="38"/>
        <v>77298.787362006871</v>
      </c>
      <c r="T119" s="139">
        <f t="shared" si="35"/>
        <v>581.60498503701399</v>
      </c>
      <c r="U119" s="139">
        <f t="shared" si="25"/>
        <v>318.77366463907583</v>
      </c>
      <c r="V119" s="139">
        <f t="shared" si="26"/>
        <v>262.83132039793816</v>
      </c>
      <c r="W119" s="139">
        <f t="shared" si="27"/>
        <v>77035.956041608937</v>
      </c>
      <c r="AD119" s="143">
        <f t="shared" si="36"/>
        <v>47088</v>
      </c>
      <c r="AE119" s="139">
        <f t="shared" si="39"/>
        <v>77298.787362006871</v>
      </c>
      <c r="AF119" s="139">
        <f t="shared" si="37"/>
        <v>581.60498503701399</v>
      </c>
      <c r="AG119" s="139">
        <f t="shared" si="28"/>
        <v>318.77366463907583</v>
      </c>
      <c r="AH119" s="139">
        <f t="shared" si="29"/>
        <v>262.83132039793816</v>
      </c>
      <c r="AI119" s="139">
        <f t="shared" si="30"/>
        <v>77035.956041608937</v>
      </c>
    </row>
    <row r="120" spans="6:35" x14ac:dyDescent="0.5">
      <c r="F120" s="143">
        <f t="shared" si="31"/>
        <v>47119</v>
      </c>
      <c r="G120" s="139">
        <f t="shared" si="32"/>
        <v>77035.956041608937</v>
      </c>
      <c r="H120" s="139">
        <f t="shared" si="33"/>
        <v>581.60498503701399</v>
      </c>
      <c r="I120" s="139">
        <f t="shared" si="22"/>
        <v>317.68977049216249</v>
      </c>
      <c r="J120" s="139">
        <f t="shared" si="23"/>
        <v>263.91521454485149</v>
      </c>
      <c r="K120" s="139">
        <f t="shared" si="24"/>
        <v>76772.040827064091</v>
      </c>
      <c r="R120" s="143">
        <f t="shared" si="34"/>
        <v>47119</v>
      </c>
      <c r="S120" s="139">
        <f t="shared" si="38"/>
        <v>77035.956041608937</v>
      </c>
      <c r="T120" s="139">
        <f t="shared" si="35"/>
        <v>581.60498503701399</v>
      </c>
      <c r="U120" s="139">
        <f t="shared" si="25"/>
        <v>317.68977049216249</v>
      </c>
      <c r="V120" s="139">
        <f t="shared" si="26"/>
        <v>263.91521454485149</v>
      </c>
      <c r="W120" s="139">
        <f t="shared" si="27"/>
        <v>76772.040827064091</v>
      </c>
      <c r="AD120" s="143">
        <f t="shared" si="36"/>
        <v>47119</v>
      </c>
      <c r="AE120" s="139">
        <f t="shared" si="39"/>
        <v>77035.956041608937</v>
      </c>
      <c r="AF120" s="139">
        <f t="shared" si="37"/>
        <v>581.60498503701399</v>
      </c>
      <c r="AG120" s="139">
        <f t="shared" si="28"/>
        <v>317.68977049216249</v>
      </c>
      <c r="AH120" s="139">
        <f t="shared" si="29"/>
        <v>263.91521454485149</v>
      </c>
      <c r="AI120" s="139">
        <f t="shared" si="30"/>
        <v>76772.040827064091</v>
      </c>
    </row>
    <row r="121" spans="6:35" x14ac:dyDescent="0.5">
      <c r="F121" s="143">
        <f t="shared" si="31"/>
        <v>47150</v>
      </c>
      <c r="G121" s="139">
        <f t="shared" si="32"/>
        <v>76772.040827064091</v>
      </c>
      <c r="H121" s="139">
        <f t="shared" si="33"/>
        <v>581.60498503701399</v>
      </c>
      <c r="I121" s="139">
        <f t="shared" si="22"/>
        <v>316.60140645741416</v>
      </c>
      <c r="J121" s="139">
        <f t="shared" si="23"/>
        <v>265.00357857959983</v>
      </c>
      <c r="K121" s="139">
        <f t="shared" si="24"/>
        <v>76507.037248484485</v>
      </c>
      <c r="R121" s="143">
        <f t="shared" si="34"/>
        <v>47150</v>
      </c>
      <c r="S121" s="139">
        <f t="shared" si="38"/>
        <v>76772.040827064091</v>
      </c>
      <c r="T121" s="139">
        <f t="shared" si="35"/>
        <v>581.60498503701399</v>
      </c>
      <c r="U121" s="139">
        <f t="shared" si="25"/>
        <v>316.60140645741416</v>
      </c>
      <c r="V121" s="139">
        <f t="shared" si="26"/>
        <v>265.00357857959983</v>
      </c>
      <c r="W121" s="139">
        <f t="shared" si="27"/>
        <v>76507.037248484485</v>
      </c>
      <c r="AD121" s="143">
        <f t="shared" si="36"/>
        <v>47150</v>
      </c>
      <c r="AE121" s="139">
        <f t="shared" si="39"/>
        <v>76772.040827064091</v>
      </c>
      <c r="AF121" s="139">
        <f t="shared" si="37"/>
        <v>581.60498503701399</v>
      </c>
      <c r="AG121" s="139">
        <f t="shared" si="28"/>
        <v>316.60140645741416</v>
      </c>
      <c r="AH121" s="139">
        <f t="shared" si="29"/>
        <v>265.00357857959983</v>
      </c>
      <c r="AI121" s="139">
        <f t="shared" si="30"/>
        <v>76507.037248484485</v>
      </c>
    </row>
    <row r="122" spans="6:35" x14ac:dyDescent="0.5">
      <c r="F122" s="143">
        <f t="shared" si="31"/>
        <v>47178</v>
      </c>
      <c r="G122" s="139">
        <f t="shared" si="32"/>
        <v>76507.037248484485</v>
      </c>
      <c r="H122" s="139">
        <f t="shared" si="33"/>
        <v>581.60498503701399</v>
      </c>
      <c r="I122" s="139">
        <f t="shared" si="22"/>
        <v>315.50855410139116</v>
      </c>
      <c r="J122" s="139">
        <f t="shared" si="23"/>
        <v>266.09643093562283</v>
      </c>
      <c r="K122" s="139">
        <f t="shared" si="24"/>
        <v>76240.940817548864</v>
      </c>
      <c r="R122" s="143">
        <f t="shared" si="34"/>
        <v>47178</v>
      </c>
      <c r="S122" s="139">
        <f t="shared" si="38"/>
        <v>76507.037248484485</v>
      </c>
      <c r="T122" s="139">
        <f t="shared" si="35"/>
        <v>581.60498503701399</v>
      </c>
      <c r="U122" s="139">
        <f t="shared" si="25"/>
        <v>315.50855410139116</v>
      </c>
      <c r="V122" s="139">
        <f t="shared" si="26"/>
        <v>266.09643093562283</v>
      </c>
      <c r="W122" s="139">
        <f t="shared" si="27"/>
        <v>76240.940817548864</v>
      </c>
      <c r="AD122" s="143">
        <f t="shared" si="36"/>
        <v>47178</v>
      </c>
      <c r="AE122" s="139">
        <f t="shared" si="39"/>
        <v>76507.037248484485</v>
      </c>
      <c r="AF122" s="139">
        <f t="shared" si="37"/>
        <v>581.60498503701399</v>
      </c>
      <c r="AG122" s="139">
        <f t="shared" si="28"/>
        <v>315.50855410139116</v>
      </c>
      <c r="AH122" s="139">
        <f t="shared" si="29"/>
        <v>266.09643093562283</v>
      </c>
      <c r="AI122" s="139">
        <f t="shared" si="30"/>
        <v>76240.940817548864</v>
      </c>
    </row>
    <row r="123" spans="6:35" x14ac:dyDescent="0.5">
      <c r="F123" s="143">
        <f t="shared" si="31"/>
        <v>47209</v>
      </c>
      <c r="G123" s="139">
        <f t="shared" si="32"/>
        <v>76240.940817548864</v>
      </c>
      <c r="H123" s="139">
        <f t="shared" si="33"/>
        <v>581.60498503701399</v>
      </c>
      <c r="I123" s="139">
        <f t="shared" si="22"/>
        <v>314.4111949146361</v>
      </c>
      <c r="J123" s="139">
        <f t="shared" si="23"/>
        <v>267.19379012237789</v>
      </c>
      <c r="K123" s="139">
        <f t="shared" si="24"/>
        <v>75973.747027426492</v>
      </c>
      <c r="R123" s="143">
        <f t="shared" si="34"/>
        <v>47209</v>
      </c>
      <c r="S123" s="139">
        <f t="shared" si="38"/>
        <v>76240.940817548864</v>
      </c>
      <c r="T123" s="139">
        <f t="shared" si="35"/>
        <v>581.60498503701399</v>
      </c>
      <c r="U123" s="139">
        <f t="shared" si="25"/>
        <v>314.4111949146361</v>
      </c>
      <c r="V123" s="139">
        <f t="shared" si="26"/>
        <v>267.19379012237789</v>
      </c>
      <c r="W123" s="139">
        <f t="shared" si="27"/>
        <v>75973.747027426492</v>
      </c>
      <c r="AD123" s="143">
        <f t="shared" si="36"/>
        <v>47209</v>
      </c>
      <c r="AE123" s="139">
        <f t="shared" si="39"/>
        <v>76240.940817548864</v>
      </c>
      <c r="AF123" s="139">
        <f t="shared" si="37"/>
        <v>581.60498503701399</v>
      </c>
      <c r="AG123" s="139">
        <f t="shared" si="28"/>
        <v>314.4111949146361</v>
      </c>
      <c r="AH123" s="139">
        <f t="shared" si="29"/>
        <v>267.19379012237789</v>
      </c>
      <c r="AI123" s="139">
        <f t="shared" si="30"/>
        <v>75973.747027426492</v>
      </c>
    </row>
    <row r="124" spans="6:35" x14ac:dyDescent="0.5">
      <c r="F124" s="143">
        <f t="shared" si="31"/>
        <v>47239</v>
      </c>
      <c r="G124" s="139">
        <f t="shared" si="32"/>
        <v>75973.747027426492</v>
      </c>
      <c r="H124" s="139">
        <f t="shared" si="33"/>
        <v>581.60498503701399</v>
      </c>
      <c r="I124" s="139">
        <f t="shared" si="22"/>
        <v>313.30931031135992</v>
      </c>
      <c r="J124" s="139">
        <f t="shared" si="23"/>
        <v>268.29567472565407</v>
      </c>
      <c r="K124" s="139">
        <f t="shared" si="24"/>
        <v>75705.451352700838</v>
      </c>
      <c r="R124" s="143">
        <f t="shared" si="34"/>
        <v>47239</v>
      </c>
      <c r="S124" s="139">
        <f t="shared" si="38"/>
        <v>75973.747027426492</v>
      </c>
      <c r="T124" s="139">
        <f t="shared" si="35"/>
        <v>581.60498503701399</v>
      </c>
      <c r="U124" s="139">
        <f t="shared" si="25"/>
        <v>313.30931031135992</v>
      </c>
      <c r="V124" s="139">
        <f t="shared" si="26"/>
        <v>268.29567472565407</v>
      </c>
      <c r="W124" s="139">
        <f t="shared" si="27"/>
        <v>75705.451352700838</v>
      </c>
      <c r="AD124" s="143">
        <f t="shared" si="36"/>
        <v>47239</v>
      </c>
      <c r="AE124" s="139">
        <f t="shared" si="39"/>
        <v>75973.747027426492</v>
      </c>
      <c r="AF124" s="139">
        <f t="shared" si="37"/>
        <v>581.60498503701399</v>
      </c>
      <c r="AG124" s="139">
        <f t="shared" si="28"/>
        <v>313.30931031135992</v>
      </c>
      <c r="AH124" s="139">
        <f t="shared" si="29"/>
        <v>268.29567472565407</v>
      </c>
      <c r="AI124" s="139">
        <f t="shared" si="30"/>
        <v>75705.451352700838</v>
      </c>
    </row>
    <row r="125" spans="6:35" x14ac:dyDescent="0.5">
      <c r="F125" s="143">
        <f t="shared" si="31"/>
        <v>47270</v>
      </c>
      <c r="G125" s="139">
        <f t="shared" si="32"/>
        <v>75705.451352700838</v>
      </c>
      <c r="H125" s="139">
        <f t="shared" si="33"/>
        <v>581.60498503701399</v>
      </c>
      <c r="I125" s="139">
        <f t="shared" si="22"/>
        <v>312.20288162912749</v>
      </c>
      <c r="J125" s="139">
        <f t="shared" si="23"/>
        <v>269.4021034078865</v>
      </c>
      <c r="K125" s="139">
        <f t="shared" si="24"/>
        <v>75436.049249292948</v>
      </c>
      <c r="R125" s="143">
        <f t="shared" si="34"/>
        <v>47270</v>
      </c>
      <c r="S125" s="139">
        <f t="shared" si="38"/>
        <v>75705.451352700838</v>
      </c>
      <c r="T125" s="139">
        <f t="shared" si="35"/>
        <v>581.60498503701399</v>
      </c>
      <c r="U125" s="139">
        <f t="shared" si="25"/>
        <v>312.20288162912749</v>
      </c>
      <c r="V125" s="139">
        <f t="shared" si="26"/>
        <v>269.4021034078865</v>
      </c>
      <c r="W125" s="139">
        <f t="shared" si="27"/>
        <v>75436.049249292948</v>
      </c>
      <c r="AD125" s="143">
        <f t="shared" si="36"/>
        <v>47270</v>
      </c>
      <c r="AE125" s="139">
        <f t="shared" si="39"/>
        <v>75705.451352700838</v>
      </c>
      <c r="AF125" s="139">
        <f t="shared" si="37"/>
        <v>581.60498503701399</v>
      </c>
      <c r="AG125" s="139">
        <f t="shared" si="28"/>
        <v>312.20288162912749</v>
      </c>
      <c r="AH125" s="139">
        <f t="shared" si="29"/>
        <v>269.4021034078865</v>
      </c>
      <c r="AI125" s="139">
        <f t="shared" si="30"/>
        <v>75436.049249292948</v>
      </c>
    </row>
    <row r="126" spans="6:35" x14ac:dyDescent="0.5">
      <c r="F126" s="143">
        <f t="shared" si="31"/>
        <v>47300</v>
      </c>
      <c r="G126" s="139">
        <f t="shared" si="32"/>
        <v>75436.049249292948</v>
      </c>
      <c r="H126" s="139">
        <f t="shared" si="33"/>
        <v>581.60498503701399</v>
      </c>
      <c r="I126" s="139">
        <f t="shared" si="22"/>
        <v>311.09189012854131</v>
      </c>
      <c r="J126" s="139">
        <f t="shared" si="23"/>
        <v>270.51309490847268</v>
      </c>
      <c r="K126" s="139">
        <f t="shared" si="24"/>
        <v>75165.536154384477</v>
      </c>
      <c r="R126" s="143">
        <f t="shared" si="34"/>
        <v>47300</v>
      </c>
      <c r="S126" s="139">
        <f t="shared" si="38"/>
        <v>75436.049249292948</v>
      </c>
      <c r="T126" s="139">
        <f t="shared" si="35"/>
        <v>581.60498503701399</v>
      </c>
      <c r="U126" s="139">
        <f t="shared" si="25"/>
        <v>311.09189012854131</v>
      </c>
      <c r="V126" s="139">
        <f t="shared" si="26"/>
        <v>270.51309490847268</v>
      </c>
      <c r="W126" s="139">
        <f t="shared" si="27"/>
        <v>75165.536154384477</v>
      </c>
      <c r="AD126" s="143">
        <f t="shared" si="36"/>
        <v>47300</v>
      </c>
      <c r="AE126" s="139">
        <f t="shared" si="39"/>
        <v>75436.049249292948</v>
      </c>
      <c r="AF126" s="139">
        <f t="shared" si="37"/>
        <v>581.60498503701399</v>
      </c>
      <c r="AG126" s="139">
        <f t="shared" si="28"/>
        <v>311.09189012854131</v>
      </c>
      <c r="AH126" s="139">
        <f t="shared" si="29"/>
        <v>270.51309490847268</v>
      </c>
      <c r="AI126" s="139">
        <f t="shared" si="30"/>
        <v>75165.536154384477</v>
      </c>
    </row>
    <row r="127" spans="6:35" x14ac:dyDescent="0.5">
      <c r="F127" s="143">
        <f t="shared" si="31"/>
        <v>47331</v>
      </c>
      <c r="G127" s="139">
        <f t="shared" si="32"/>
        <v>75165.536154384477</v>
      </c>
      <c r="H127" s="139">
        <f t="shared" si="33"/>
        <v>581.60498503701399</v>
      </c>
      <c r="I127" s="139">
        <f t="shared" si="22"/>
        <v>309.97631699292424</v>
      </c>
      <c r="J127" s="139">
        <f t="shared" si="23"/>
        <v>271.62866804408975</v>
      </c>
      <c r="K127" s="139">
        <f t="shared" si="24"/>
        <v>74893.907486340395</v>
      </c>
      <c r="R127" s="143">
        <f t="shared" si="34"/>
        <v>47331</v>
      </c>
      <c r="S127" s="139">
        <f t="shared" si="38"/>
        <v>75165.536154384477</v>
      </c>
      <c r="T127" s="139">
        <f t="shared" si="35"/>
        <v>581.60498503701399</v>
      </c>
      <c r="U127" s="139">
        <f t="shared" si="25"/>
        <v>309.97631699292424</v>
      </c>
      <c r="V127" s="139">
        <f t="shared" si="26"/>
        <v>271.62866804408975</v>
      </c>
      <c r="W127" s="139">
        <f t="shared" si="27"/>
        <v>74893.907486340395</v>
      </c>
      <c r="AD127" s="143">
        <f t="shared" si="36"/>
        <v>47331</v>
      </c>
      <c r="AE127" s="139">
        <f t="shared" si="39"/>
        <v>75165.536154384477</v>
      </c>
      <c r="AF127" s="139">
        <f t="shared" si="37"/>
        <v>581.60498503701399</v>
      </c>
      <c r="AG127" s="139">
        <f t="shared" si="28"/>
        <v>309.97631699292424</v>
      </c>
      <c r="AH127" s="139">
        <f t="shared" si="29"/>
        <v>271.62866804408975</v>
      </c>
      <c r="AI127" s="139">
        <f t="shared" si="30"/>
        <v>74893.907486340395</v>
      </c>
    </row>
    <row r="128" spans="6:35" x14ac:dyDescent="0.5">
      <c r="F128" s="143">
        <f t="shared" si="31"/>
        <v>47362</v>
      </c>
      <c r="G128" s="139">
        <f t="shared" si="32"/>
        <v>74893.907486340395</v>
      </c>
      <c r="H128" s="139">
        <f t="shared" si="33"/>
        <v>581.60498503701399</v>
      </c>
      <c r="I128" s="139">
        <f t="shared" si="22"/>
        <v>308.85614332800071</v>
      </c>
      <c r="J128" s="139">
        <f t="shared" si="23"/>
        <v>272.74884170901328</v>
      </c>
      <c r="K128" s="139">
        <f t="shared" si="24"/>
        <v>74621.158644631389</v>
      </c>
      <c r="R128" s="143">
        <f t="shared" si="34"/>
        <v>47362</v>
      </c>
      <c r="S128" s="139">
        <f t="shared" si="38"/>
        <v>74893.907486340395</v>
      </c>
      <c r="T128" s="139">
        <f t="shared" si="35"/>
        <v>581.60498503701399</v>
      </c>
      <c r="U128" s="139">
        <f t="shared" si="25"/>
        <v>308.85614332800071</v>
      </c>
      <c r="V128" s="139">
        <f t="shared" si="26"/>
        <v>272.74884170901328</v>
      </c>
      <c r="W128" s="139">
        <f t="shared" si="27"/>
        <v>74621.158644631389</v>
      </c>
      <c r="AD128" s="143">
        <f t="shared" si="36"/>
        <v>47362</v>
      </c>
      <c r="AE128" s="139">
        <f t="shared" si="39"/>
        <v>74893.907486340395</v>
      </c>
      <c r="AF128" s="139">
        <f t="shared" si="37"/>
        <v>581.60498503701399</v>
      </c>
      <c r="AG128" s="139">
        <f t="shared" si="28"/>
        <v>308.85614332800071</v>
      </c>
      <c r="AH128" s="139">
        <f t="shared" si="29"/>
        <v>272.74884170901328</v>
      </c>
      <c r="AI128" s="139">
        <f t="shared" si="30"/>
        <v>74621.158644631389</v>
      </c>
    </row>
    <row r="129" spans="6:35" x14ac:dyDescent="0.5">
      <c r="F129" s="143">
        <f t="shared" si="31"/>
        <v>47392</v>
      </c>
      <c r="G129" s="139">
        <f t="shared" si="32"/>
        <v>74621.158644631389</v>
      </c>
      <c r="H129" s="139">
        <f t="shared" si="33"/>
        <v>581.60498503701399</v>
      </c>
      <c r="I129" s="139">
        <f t="shared" si="22"/>
        <v>307.73135016157676</v>
      </c>
      <c r="J129" s="139">
        <f t="shared" si="23"/>
        <v>273.87363487543723</v>
      </c>
      <c r="K129" s="139">
        <f t="shared" si="24"/>
        <v>74347.285009755957</v>
      </c>
      <c r="R129" s="143">
        <f t="shared" si="34"/>
        <v>47392</v>
      </c>
      <c r="S129" s="139">
        <f t="shared" si="38"/>
        <v>74621.158644631389</v>
      </c>
      <c r="T129" s="139">
        <f t="shared" si="35"/>
        <v>581.60498503701399</v>
      </c>
      <c r="U129" s="139">
        <f t="shared" si="25"/>
        <v>307.73135016157676</v>
      </c>
      <c r="V129" s="139">
        <f t="shared" si="26"/>
        <v>273.87363487543723</v>
      </c>
      <c r="W129" s="139">
        <f t="shared" si="27"/>
        <v>74347.285009755957</v>
      </c>
      <c r="AD129" s="143">
        <f t="shared" si="36"/>
        <v>47392</v>
      </c>
      <c r="AE129" s="139">
        <f t="shared" si="39"/>
        <v>74621.158644631389</v>
      </c>
      <c r="AF129" s="139">
        <f t="shared" si="37"/>
        <v>581.60498503701399</v>
      </c>
      <c r="AG129" s="139">
        <f t="shared" si="28"/>
        <v>307.73135016157676</v>
      </c>
      <c r="AH129" s="139">
        <f t="shared" si="29"/>
        <v>273.87363487543723</v>
      </c>
      <c r="AI129" s="139">
        <f t="shared" si="30"/>
        <v>74347.285009755957</v>
      </c>
    </row>
    <row r="130" spans="6:35" x14ac:dyDescent="0.5">
      <c r="F130" s="143">
        <f t="shared" si="31"/>
        <v>47423</v>
      </c>
      <c r="G130" s="139">
        <f t="shared" si="32"/>
        <v>74347.285009755957</v>
      </c>
      <c r="H130" s="139">
        <f t="shared" si="33"/>
        <v>581.60498503701399</v>
      </c>
      <c r="I130" s="139">
        <f t="shared" si="22"/>
        <v>306.60191844321872</v>
      </c>
      <c r="J130" s="139">
        <f t="shared" si="23"/>
        <v>275.00306659379527</v>
      </c>
      <c r="K130" s="139">
        <f t="shared" si="24"/>
        <v>74072.281943162161</v>
      </c>
      <c r="R130" s="143">
        <f t="shared" si="34"/>
        <v>47423</v>
      </c>
      <c r="S130" s="139">
        <f t="shared" si="38"/>
        <v>74347.285009755957</v>
      </c>
      <c r="T130" s="139">
        <f t="shared" si="35"/>
        <v>581.60498503701399</v>
      </c>
      <c r="U130" s="139">
        <f t="shared" si="25"/>
        <v>306.60191844321872</v>
      </c>
      <c r="V130" s="139">
        <f t="shared" si="26"/>
        <v>275.00306659379527</v>
      </c>
      <c r="W130" s="139">
        <f t="shared" si="27"/>
        <v>74072.281943162161</v>
      </c>
      <c r="AD130" s="143">
        <f t="shared" si="36"/>
        <v>47423</v>
      </c>
      <c r="AE130" s="139">
        <f t="shared" si="39"/>
        <v>74347.285009755957</v>
      </c>
      <c r="AF130" s="139">
        <f t="shared" si="37"/>
        <v>581.60498503701399</v>
      </c>
      <c r="AG130" s="139">
        <f t="shared" si="28"/>
        <v>306.60191844321872</v>
      </c>
      <c r="AH130" s="139">
        <f t="shared" si="29"/>
        <v>275.00306659379527</v>
      </c>
      <c r="AI130" s="139">
        <f t="shared" si="30"/>
        <v>74072.281943162161</v>
      </c>
    </row>
    <row r="131" spans="6:35" x14ac:dyDescent="0.5">
      <c r="F131" s="143">
        <f t="shared" si="31"/>
        <v>47453</v>
      </c>
      <c r="G131" s="139">
        <f t="shared" si="32"/>
        <v>74072.281943162161</v>
      </c>
      <c r="H131" s="139">
        <f t="shared" si="33"/>
        <v>581.60498503701399</v>
      </c>
      <c r="I131" s="139">
        <f t="shared" si="22"/>
        <v>305.46782904393046</v>
      </c>
      <c r="J131" s="139">
        <f t="shared" si="23"/>
        <v>276.13715599308352</v>
      </c>
      <c r="K131" s="139">
        <f t="shared" si="24"/>
        <v>73796.144787169076</v>
      </c>
      <c r="R131" s="143">
        <f t="shared" si="34"/>
        <v>47453</v>
      </c>
      <c r="S131" s="139">
        <f t="shared" si="38"/>
        <v>74072.281943162161</v>
      </c>
      <c r="T131" s="139">
        <f t="shared" si="35"/>
        <v>581.60498503701399</v>
      </c>
      <c r="U131" s="139">
        <f t="shared" si="25"/>
        <v>305.46782904393046</v>
      </c>
      <c r="V131" s="139">
        <f t="shared" si="26"/>
        <v>276.13715599308352</v>
      </c>
      <c r="W131" s="139">
        <f t="shared" si="27"/>
        <v>73796.144787169076</v>
      </c>
      <c r="AD131" s="143">
        <f t="shared" si="36"/>
        <v>47453</v>
      </c>
      <c r="AE131" s="139">
        <f t="shared" si="39"/>
        <v>74072.281943162161</v>
      </c>
      <c r="AF131" s="139">
        <f t="shared" si="37"/>
        <v>581.60498503701399</v>
      </c>
      <c r="AG131" s="139">
        <f t="shared" si="28"/>
        <v>305.46782904393046</v>
      </c>
      <c r="AH131" s="139">
        <f t="shared" si="29"/>
        <v>276.13715599308352</v>
      </c>
      <c r="AI131" s="139">
        <f t="shared" si="30"/>
        <v>73796.144787169076</v>
      </c>
    </row>
    <row r="132" spans="6:35" x14ac:dyDescent="0.5">
      <c r="F132" s="143">
        <f t="shared" si="31"/>
        <v>47484</v>
      </c>
      <c r="G132" s="139">
        <f t="shared" si="32"/>
        <v>73796.144787169076</v>
      </c>
      <c r="H132" s="139">
        <f t="shared" si="33"/>
        <v>581.60498503701399</v>
      </c>
      <c r="I132" s="139">
        <f t="shared" si="22"/>
        <v>304.32906275582963</v>
      </c>
      <c r="J132" s="139">
        <f t="shared" si="23"/>
        <v>277.27592228118436</v>
      </c>
      <c r="K132" s="139">
        <f t="shared" si="24"/>
        <v>73518.868864887889</v>
      </c>
      <c r="R132" s="143">
        <f t="shared" si="34"/>
        <v>47484</v>
      </c>
      <c r="S132" s="139">
        <f t="shared" si="38"/>
        <v>73796.144787169076</v>
      </c>
      <c r="T132" s="139">
        <f t="shared" si="35"/>
        <v>581.60498503701399</v>
      </c>
      <c r="U132" s="139">
        <f t="shared" si="25"/>
        <v>304.32906275582963</v>
      </c>
      <c r="V132" s="139">
        <f t="shared" si="26"/>
        <v>277.27592228118436</v>
      </c>
      <c r="W132" s="139">
        <f t="shared" si="27"/>
        <v>73518.868864887889</v>
      </c>
      <c r="AD132" s="143">
        <f t="shared" si="36"/>
        <v>47484</v>
      </c>
      <c r="AE132" s="139">
        <f t="shared" si="39"/>
        <v>73796.144787169076</v>
      </c>
      <c r="AF132" s="139">
        <f t="shared" si="37"/>
        <v>581.60498503701399</v>
      </c>
      <c r="AG132" s="139">
        <f t="shared" si="28"/>
        <v>304.32906275582963</v>
      </c>
      <c r="AH132" s="139">
        <f t="shared" si="29"/>
        <v>277.27592228118436</v>
      </c>
      <c r="AI132" s="139">
        <f t="shared" si="30"/>
        <v>73518.868864887889</v>
      </c>
    </row>
    <row r="133" spans="6:35" x14ac:dyDescent="0.5">
      <c r="F133" s="143">
        <f t="shared" si="31"/>
        <v>47515</v>
      </c>
      <c r="G133" s="139">
        <f t="shared" si="32"/>
        <v>73518.868864887889</v>
      </c>
      <c r="H133" s="139">
        <f t="shared" si="33"/>
        <v>581.60498503701399</v>
      </c>
      <c r="I133" s="139">
        <f t="shared" si="22"/>
        <v>303.18560029182214</v>
      </c>
      <c r="J133" s="139">
        <f t="shared" si="23"/>
        <v>278.41938474519185</v>
      </c>
      <c r="K133" s="139">
        <f t="shared" si="24"/>
        <v>73240.449480142692</v>
      </c>
      <c r="R133" s="143">
        <f t="shared" si="34"/>
        <v>47515</v>
      </c>
      <c r="S133" s="139">
        <f t="shared" si="38"/>
        <v>73518.868864887889</v>
      </c>
      <c r="T133" s="139">
        <f t="shared" si="35"/>
        <v>581.60498503701399</v>
      </c>
      <c r="U133" s="139">
        <f t="shared" si="25"/>
        <v>303.18560029182214</v>
      </c>
      <c r="V133" s="139">
        <f t="shared" si="26"/>
        <v>278.41938474519185</v>
      </c>
      <c r="W133" s="139">
        <f t="shared" si="27"/>
        <v>73240.449480142692</v>
      </c>
      <c r="AD133" s="143">
        <f t="shared" si="36"/>
        <v>47515</v>
      </c>
      <c r="AE133" s="139">
        <f t="shared" si="39"/>
        <v>73518.868864887889</v>
      </c>
      <c r="AF133" s="139">
        <f t="shared" si="37"/>
        <v>581.60498503701399</v>
      </c>
      <c r="AG133" s="139">
        <f t="shared" si="28"/>
        <v>303.18560029182214</v>
      </c>
      <c r="AH133" s="139">
        <f t="shared" si="29"/>
        <v>278.41938474519185</v>
      </c>
      <c r="AI133" s="139">
        <f t="shared" si="30"/>
        <v>73240.449480142692</v>
      </c>
    </row>
    <row r="134" spans="6:35" x14ac:dyDescent="0.5">
      <c r="F134" s="143">
        <f t="shared" si="31"/>
        <v>47543</v>
      </c>
      <c r="G134" s="139">
        <f t="shared" si="32"/>
        <v>73240.449480142692</v>
      </c>
      <c r="H134" s="139">
        <f t="shared" si="33"/>
        <v>581.60498503701399</v>
      </c>
      <c r="I134" s="139">
        <f t="shared" si="22"/>
        <v>302.03742228527545</v>
      </c>
      <c r="J134" s="139">
        <f t="shared" si="23"/>
        <v>279.56756275173854</v>
      </c>
      <c r="K134" s="139">
        <f t="shared" si="24"/>
        <v>72960.881917390958</v>
      </c>
      <c r="R134" s="143">
        <f t="shared" si="34"/>
        <v>47543</v>
      </c>
      <c r="S134" s="139">
        <f t="shared" si="38"/>
        <v>73240.449480142692</v>
      </c>
      <c r="T134" s="139">
        <f t="shared" si="35"/>
        <v>581.60498503701399</v>
      </c>
      <c r="U134" s="139">
        <f t="shared" si="25"/>
        <v>302.03742228527545</v>
      </c>
      <c r="V134" s="139">
        <f t="shared" si="26"/>
        <v>279.56756275173854</v>
      </c>
      <c r="W134" s="139">
        <f t="shared" si="27"/>
        <v>72960.881917390958</v>
      </c>
      <c r="AD134" s="143">
        <f t="shared" si="36"/>
        <v>47543</v>
      </c>
      <c r="AE134" s="139">
        <f t="shared" si="39"/>
        <v>73240.449480142692</v>
      </c>
      <c r="AF134" s="139">
        <f t="shared" si="37"/>
        <v>581.60498503701399</v>
      </c>
      <c r="AG134" s="139">
        <f t="shared" si="28"/>
        <v>302.03742228527545</v>
      </c>
      <c r="AH134" s="139">
        <f t="shared" si="29"/>
        <v>279.56756275173854</v>
      </c>
      <c r="AI134" s="139">
        <f t="shared" si="30"/>
        <v>72960.881917390958</v>
      </c>
    </row>
    <row r="135" spans="6:35" x14ac:dyDescent="0.5">
      <c r="F135" s="143">
        <f t="shared" si="31"/>
        <v>47574</v>
      </c>
      <c r="G135" s="139">
        <f t="shared" si="32"/>
        <v>72960.881917390958</v>
      </c>
      <c r="H135" s="139">
        <f t="shared" si="33"/>
        <v>581.60498503701399</v>
      </c>
      <c r="I135" s="139">
        <f t="shared" si="22"/>
        <v>300.88450928969093</v>
      </c>
      <c r="J135" s="139">
        <f t="shared" si="23"/>
        <v>280.72047574732306</v>
      </c>
      <c r="K135" s="139">
        <f t="shared" si="24"/>
        <v>72680.161441643635</v>
      </c>
      <c r="R135" s="143">
        <f t="shared" si="34"/>
        <v>47574</v>
      </c>
      <c r="S135" s="139">
        <f t="shared" si="38"/>
        <v>72960.881917390958</v>
      </c>
      <c r="T135" s="139">
        <f t="shared" si="35"/>
        <v>581.60498503701399</v>
      </c>
      <c r="U135" s="139">
        <f t="shared" si="25"/>
        <v>300.88450928969093</v>
      </c>
      <c r="V135" s="139">
        <f t="shared" si="26"/>
        <v>280.72047574732306</v>
      </c>
      <c r="W135" s="139">
        <f t="shared" si="27"/>
        <v>72680.161441643635</v>
      </c>
      <c r="AD135" s="143">
        <f t="shared" si="36"/>
        <v>47574</v>
      </c>
      <c r="AE135" s="139">
        <f t="shared" si="39"/>
        <v>72960.881917390958</v>
      </c>
      <c r="AF135" s="139">
        <f t="shared" si="37"/>
        <v>581.60498503701399</v>
      </c>
      <c r="AG135" s="139">
        <f t="shared" si="28"/>
        <v>300.88450928969093</v>
      </c>
      <c r="AH135" s="139">
        <f t="shared" si="29"/>
        <v>280.72047574732306</v>
      </c>
      <c r="AI135" s="139">
        <f t="shared" si="30"/>
        <v>72680.161441643635</v>
      </c>
    </row>
    <row r="136" spans="6:35" x14ac:dyDescent="0.5">
      <c r="F136" s="143">
        <f t="shared" si="31"/>
        <v>47604</v>
      </c>
      <c r="G136" s="139">
        <f t="shared" si="32"/>
        <v>72680.161441643635</v>
      </c>
      <c r="H136" s="139">
        <f t="shared" si="33"/>
        <v>581.60498503701399</v>
      </c>
      <c r="I136" s="139">
        <f t="shared" si="22"/>
        <v>299.72684177837385</v>
      </c>
      <c r="J136" s="139">
        <f t="shared" si="23"/>
        <v>281.87814325864014</v>
      </c>
      <c r="K136" s="139">
        <f t="shared" si="24"/>
        <v>72398.283298384995</v>
      </c>
      <c r="R136" s="143">
        <f t="shared" si="34"/>
        <v>47604</v>
      </c>
      <c r="S136" s="139">
        <f t="shared" si="38"/>
        <v>72680.161441643635</v>
      </c>
      <c r="T136" s="139">
        <f t="shared" si="35"/>
        <v>581.60498503701399</v>
      </c>
      <c r="U136" s="139">
        <f t="shared" si="25"/>
        <v>299.72684177837385</v>
      </c>
      <c r="V136" s="139">
        <f t="shared" si="26"/>
        <v>281.87814325864014</v>
      </c>
      <c r="W136" s="139">
        <f t="shared" si="27"/>
        <v>72398.283298384995</v>
      </c>
      <c r="AD136" s="143">
        <f t="shared" si="36"/>
        <v>47604</v>
      </c>
      <c r="AE136" s="139">
        <f t="shared" si="39"/>
        <v>72680.161441643635</v>
      </c>
      <c r="AF136" s="139">
        <f t="shared" si="37"/>
        <v>581.60498503701399</v>
      </c>
      <c r="AG136" s="139">
        <f t="shared" si="28"/>
        <v>299.72684177837385</v>
      </c>
      <c r="AH136" s="139">
        <f t="shared" si="29"/>
        <v>281.87814325864014</v>
      </c>
      <c r="AI136" s="139">
        <f t="shared" si="30"/>
        <v>72398.283298384995</v>
      </c>
    </row>
    <row r="137" spans="6:35" x14ac:dyDescent="0.5">
      <c r="F137" s="143">
        <f t="shared" si="31"/>
        <v>47635</v>
      </c>
      <c r="G137" s="139">
        <f t="shared" si="32"/>
        <v>72398.283298384995</v>
      </c>
      <c r="H137" s="139">
        <f t="shared" si="33"/>
        <v>581.60498503701399</v>
      </c>
      <c r="I137" s="139">
        <f t="shared" si="22"/>
        <v>298.56440014410344</v>
      </c>
      <c r="J137" s="139">
        <f t="shared" si="23"/>
        <v>283.04058489291054</v>
      </c>
      <c r="K137" s="139">
        <f t="shared" si="24"/>
        <v>72115.242713492087</v>
      </c>
      <c r="R137" s="143">
        <f t="shared" si="34"/>
        <v>47635</v>
      </c>
      <c r="S137" s="139">
        <f t="shared" si="38"/>
        <v>72398.283298384995</v>
      </c>
      <c r="T137" s="139">
        <f t="shared" si="35"/>
        <v>581.60498503701399</v>
      </c>
      <c r="U137" s="139">
        <f t="shared" si="25"/>
        <v>298.56440014410344</v>
      </c>
      <c r="V137" s="139">
        <f t="shared" si="26"/>
        <v>283.04058489291054</v>
      </c>
      <c r="W137" s="139">
        <f t="shared" si="27"/>
        <v>72115.242713492087</v>
      </c>
      <c r="AD137" s="143">
        <f t="shared" si="36"/>
        <v>47635</v>
      </c>
      <c r="AE137" s="139">
        <f t="shared" si="39"/>
        <v>72398.283298384995</v>
      </c>
      <c r="AF137" s="139">
        <f t="shared" si="37"/>
        <v>581.60498503701399</v>
      </c>
      <c r="AG137" s="139">
        <f t="shared" si="28"/>
        <v>298.56440014410344</v>
      </c>
      <c r="AH137" s="139">
        <f t="shared" si="29"/>
        <v>283.04058489291054</v>
      </c>
      <c r="AI137" s="139">
        <f t="shared" si="30"/>
        <v>72115.242713492087</v>
      </c>
    </row>
    <row r="138" spans="6:35" x14ac:dyDescent="0.5">
      <c r="F138" s="143">
        <f t="shared" si="31"/>
        <v>47665</v>
      </c>
      <c r="G138" s="139">
        <f t="shared" si="32"/>
        <v>72115.242713492087</v>
      </c>
      <c r="H138" s="139">
        <f t="shared" si="33"/>
        <v>581.60498503701399</v>
      </c>
      <c r="I138" s="139">
        <f t="shared" si="22"/>
        <v>297.39716469880011</v>
      </c>
      <c r="J138" s="139">
        <f t="shared" si="23"/>
        <v>284.20782033821388</v>
      </c>
      <c r="K138" s="139">
        <f t="shared" si="24"/>
        <v>71831.034893153876</v>
      </c>
      <c r="R138" s="143">
        <f t="shared" si="34"/>
        <v>47665</v>
      </c>
      <c r="S138" s="139">
        <f t="shared" si="38"/>
        <v>72115.242713492087</v>
      </c>
      <c r="T138" s="139">
        <f t="shared" si="35"/>
        <v>581.60498503701399</v>
      </c>
      <c r="U138" s="139">
        <f t="shared" si="25"/>
        <v>297.39716469880011</v>
      </c>
      <c r="V138" s="139">
        <f t="shared" si="26"/>
        <v>284.20782033821388</v>
      </c>
      <c r="W138" s="139">
        <f t="shared" si="27"/>
        <v>71831.034893153876</v>
      </c>
      <c r="AD138" s="143">
        <f t="shared" si="36"/>
        <v>47665</v>
      </c>
      <c r="AE138" s="139">
        <f t="shared" si="39"/>
        <v>72115.242713492087</v>
      </c>
      <c r="AF138" s="139">
        <f t="shared" si="37"/>
        <v>581.60498503701399</v>
      </c>
      <c r="AG138" s="139">
        <f t="shared" si="28"/>
        <v>297.39716469880011</v>
      </c>
      <c r="AH138" s="139">
        <f t="shared" si="29"/>
        <v>284.20782033821388</v>
      </c>
      <c r="AI138" s="139">
        <f t="shared" si="30"/>
        <v>71831.034893153876</v>
      </c>
    </row>
    <row r="139" spans="6:35" x14ac:dyDescent="0.5">
      <c r="F139" s="143">
        <f t="shared" si="31"/>
        <v>47696</v>
      </c>
      <c r="G139" s="139">
        <f t="shared" si="32"/>
        <v>71831.034893153876</v>
      </c>
      <c r="H139" s="139">
        <f t="shared" si="33"/>
        <v>581.60498503701399</v>
      </c>
      <c r="I139" s="139">
        <f t="shared" si="22"/>
        <v>296.22511567319242</v>
      </c>
      <c r="J139" s="139">
        <f t="shared" si="23"/>
        <v>285.37986936382157</v>
      </c>
      <c r="K139" s="139">
        <f t="shared" si="24"/>
        <v>71545.655023790052</v>
      </c>
      <c r="R139" s="143">
        <f t="shared" si="34"/>
        <v>47696</v>
      </c>
      <c r="S139" s="139">
        <f t="shared" si="38"/>
        <v>71831.034893153876</v>
      </c>
      <c r="T139" s="139">
        <f t="shared" si="35"/>
        <v>581.60498503701399</v>
      </c>
      <c r="U139" s="139">
        <f t="shared" si="25"/>
        <v>296.22511567319242</v>
      </c>
      <c r="V139" s="139">
        <f t="shared" si="26"/>
        <v>285.37986936382157</v>
      </c>
      <c r="W139" s="139">
        <f t="shared" si="27"/>
        <v>71545.655023790052</v>
      </c>
      <c r="AD139" s="143">
        <f t="shared" si="36"/>
        <v>47696</v>
      </c>
      <c r="AE139" s="139">
        <f t="shared" si="39"/>
        <v>71831.034893153876</v>
      </c>
      <c r="AF139" s="139">
        <f t="shared" si="37"/>
        <v>581.60498503701399</v>
      </c>
      <c r="AG139" s="139">
        <f t="shared" si="28"/>
        <v>296.22511567319242</v>
      </c>
      <c r="AH139" s="139">
        <f t="shared" si="29"/>
        <v>285.37986936382157</v>
      </c>
      <c r="AI139" s="139">
        <f t="shared" si="30"/>
        <v>71545.655023790052</v>
      </c>
    </row>
    <row r="140" spans="6:35" x14ac:dyDescent="0.5">
      <c r="F140" s="143">
        <f t="shared" si="31"/>
        <v>47727</v>
      </c>
      <c r="G140" s="139">
        <f t="shared" si="32"/>
        <v>71545.655023790052</v>
      </c>
      <c r="H140" s="139">
        <f t="shared" si="33"/>
        <v>581.60498503701399</v>
      </c>
      <c r="I140" s="139">
        <f t="shared" ref="I140:I203" si="40">G140*($D$17/$D$15)</f>
        <v>295.04823321648206</v>
      </c>
      <c r="J140" s="139">
        <f t="shared" ref="J140:J203" si="41">H140-I140</f>
        <v>286.55675182053193</v>
      </c>
      <c r="K140" s="139">
        <f t="shared" ref="K140:K203" si="42">G140-J140</f>
        <v>71259.098271969517</v>
      </c>
      <c r="R140" s="143">
        <f t="shared" si="34"/>
        <v>47727</v>
      </c>
      <c r="S140" s="139">
        <f t="shared" si="38"/>
        <v>71545.655023790052</v>
      </c>
      <c r="T140" s="139">
        <f t="shared" si="35"/>
        <v>581.60498503701399</v>
      </c>
      <c r="U140" s="139">
        <f t="shared" ref="U140:U203" si="43">S140*($D$17/$D$15)</f>
        <v>295.04823321648206</v>
      </c>
      <c r="V140" s="139">
        <f t="shared" ref="V140:V203" si="44">T140-U140</f>
        <v>286.55675182053193</v>
      </c>
      <c r="W140" s="139">
        <f t="shared" ref="W140:W203" si="45">S140-V140</f>
        <v>71259.098271969517</v>
      </c>
      <c r="AD140" s="143">
        <f t="shared" si="36"/>
        <v>47727</v>
      </c>
      <c r="AE140" s="139">
        <f t="shared" si="39"/>
        <v>71545.655023790052</v>
      </c>
      <c r="AF140" s="139">
        <f t="shared" si="37"/>
        <v>581.60498503701399</v>
      </c>
      <c r="AG140" s="139">
        <f t="shared" ref="AG140:AG203" si="46">AE140*($D$17/$D$15)</f>
        <v>295.04823321648206</v>
      </c>
      <c r="AH140" s="139">
        <f t="shared" ref="AH140:AH203" si="47">AF140-AG140</f>
        <v>286.55675182053193</v>
      </c>
      <c r="AI140" s="139">
        <f t="shared" ref="AI140:AI203" si="48">AE140-AH140</f>
        <v>71259.098271969517</v>
      </c>
    </row>
    <row r="141" spans="6:35" x14ac:dyDescent="0.5">
      <c r="F141" s="143">
        <f t="shared" ref="F141:F204" si="49">F140+32*(12/$D$15)-DAY(F140+(31*(12/$D$15)))</f>
        <v>47757</v>
      </c>
      <c r="G141" s="139">
        <f t="shared" ref="G141:G204" si="50">IF(K140&gt;0,K140,0)</f>
        <v>71259.098271969517</v>
      </c>
      <c r="H141" s="139">
        <f t="shared" ref="H141:H204" si="51">IF(G141&gt;$D$19,$D$19,G141+I141)</f>
        <v>581.60498503701399</v>
      </c>
      <c r="I141" s="139">
        <f t="shared" si="40"/>
        <v>293.8664973960079</v>
      </c>
      <c r="J141" s="139">
        <f t="shared" si="41"/>
        <v>287.73848764100609</v>
      </c>
      <c r="K141" s="139">
        <f t="shared" si="42"/>
        <v>70971.35978432851</v>
      </c>
      <c r="R141" s="143">
        <f t="shared" ref="R141:R204" si="52">R140+32*(12/$D$15)-DAY(R140+(31*(12/$D$15)))</f>
        <v>47757</v>
      </c>
      <c r="S141" s="139">
        <f t="shared" si="38"/>
        <v>71259.098271969517</v>
      </c>
      <c r="T141" s="139">
        <f t="shared" ref="T141:T204" si="53">IF(S141&gt;$D$19,$D$19,S141+U141)</f>
        <v>581.60498503701399</v>
      </c>
      <c r="U141" s="139">
        <f t="shared" si="43"/>
        <v>293.8664973960079</v>
      </c>
      <c r="V141" s="139">
        <f t="shared" si="44"/>
        <v>287.73848764100609</v>
      </c>
      <c r="W141" s="139">
        <f t="shared" si="45"/>
        <v>70971.35978432851</v>
      </c>
      <c r="AD141" s="143">
        <f t="shared" ref="AD141:AD204" si="54">AD140+32*(12/$D$15)-DAY(AD140+(31*(12/$D$15)))</f>
        <v>47757</v>
      </c>
      <c r="AE141" s="139">
        <f t="shared" si="39"/>
        <v>71259.098271969517</v>
      </c>
      <c r="AF141" s="139">
        <f t="shared" ref="AF141:AF204" si="55">IF(AE141&gt;$D$19,$D$19,AE141+AG141)</f>
        <v>581.60498503701399</v>
      </c>
      <c r="AG141" s="139">
        <f t="shared" si="46"/>
        <v>293.8664973960079</v>
      </c>
      <c r="AH141" s="139">
        <f t="shared" si="47"/>
        <v>287.73848764100609</v>
      </c>
      <c r="AI141" s="139">
        <f t="shared" si="48"/>
        <v>70971.35978432851</v>
      </c>
    </row>
    <row r="142" spans="6:35" x14ac:dyDescent="0.5">
      <c r="F142" s="143">
        <f t="shared" si="49"/>
        <v>47788</v>
      </c>
      <c r="G142" s="139">
        <f t="shared" si="50"/>
        <v>70971.35978432851</v>
      </c>
      <c r="H142" s="139">
        <f t="shared" si="51"/>
        <v>581.60498503701399</v>
      </c>
      <c r="I142" s="139">
        <f t="shared" si="40"/>
        <v>292.67988819690794</v>
      </c>
      <c r="J142" s="139">
        <f t="shared" si="41"/>
        <v>288.92509684010605</v>
      </c>
      <c r="K142" s="139">
        <f t="shared" si="42"/>
        <v>70682.434687488407</v>
      </c>
      <c r="R142" s="143">
        <f t="shared" si="52"/>
        <v>47788</v>
      </c>
      <c r="S142" s="139">
        <f t="shared" si="38"/>
        <v>70971.35978432851</v>
      </c>
      <c r="T142" s="139">
        <f t="shared" si="53"/>
        <v>581.60498503701399</v>
      </c>
      <c r="U142" s="139">
        <f t="shared" si="43"/>
        <v>292.67988819690794</v>
      </c>
      <c r="V142" s="139">
        <f t="shared" si="44"/>
        <v>288.92509684010605</v>
      </c>
      <c r="W142" s="139">
        <f t="shared" si="45"/>
        <v>70682.434687488407</v>
      </c>
      <c r="AD142" s="143">
        <f t="shared" si="54"/>
        <v>47788</v>
      </c>
      <c r="AE142" s="139">
        <f t="shared" si="39"/>
        <v>70971.35978432851</v>
      </c>
      <c r="AF142" s="139">
        <f t="shared" si="55"/>
        <v>581.60498503701399</v>
      </c>
      <c r="AG142" s="139">
        <f t="shared" si="46"/>
        <v>292.67988819690794</v>
      </c>
      <c r="AH142" s="139">
        <f t="shared" si="47"/>
        <v>288.92509684010605</v>
      </c>
      <c r="AI142" s="139">
        <f t="shared" si="48"/>
        <v>70682.434687488407</v>
      </c>
    </row>
    <row r="143" spans="6:35" x14ac:dyDescent="0.5">
      <c r="F143" s="143">
        <f t="shared" si="49"/>
        <v>47818</v>
      </c>
      <c r="G143" s="139">
        <f t="shared" si="50"/>
        <v>70682.434687488407</v>
      </c>
      <c r="H143" s="139">
        <f t="shared" si="51"/>
        <v>581.60498503701399</v>
      </c>
      <c r="I143" s="139">
        <f t="shared" si="40"/>
        <v>291.48838552178074</v>
      </c>
      <c r="J143" s="139">
        <f t="shared" si="41"/>
        <v>290.11659951523325</v>
      </c>
      <c r="K143" s="139">
        <f t="shared" si="42"/>
        <v>70392.318087973166</v>
      </c>
      <c r="R143" s="143">
        <f t="shared" si="52"/>
        <v>47818</v>
      </c>
      <c r="S143" s="139">
        <f t="shared" si="38"/>
        <v>70682.434687488407</v>
      </c>
      <c r="T143" s="139">
        <f t="shared" si="53"/>
        <v>581.60498503701399</v>
      </c>
      <c r="U143" s="139">
        <f t="shared" si="43"/>
        <v>291.48838552178074</v>
      </c>
      <c r="V143" s="139">
        <f t="shared" si="44"/>
        <v>290.11659951523325</v>
      </c>
      <c r="W143" s="139">
        <f t="shared" si="45"/>
        <v>70392.318087973166</v>
      </c>
      <c r="AD143" s="143">
        <f t="shared" si="54"/>
        <v>47818</v>
      </c>
      <c r="AE143" s="139">
        <f t="shared" si="39"/>
        <v>70682.434687488407</v>
      </c>
      <c r="AF143" s="139">
        <f t="shared" si="55"/>
        <v>581.60498503701399</v>
      </c>
      <c r="AG143" s="139">
        <f t="shared" si="46"/>
        <v>291.48838552178074</v>
      </c>
      <c r="AH143" s="139">
        <f t="shared" si="47"/>
        <v>290.11659951523325</v>
      </c>
      <c r="AI143" s="139">
        <f t="shared" si="48"/>
        <v>70392.318087973166</v>
      </c>
    </row>
    <row r="144" spans="6:35" x14ac:dyDescent="0.5">
      <c r="F144" s="143">
        <f t="shared" si="49"/>
        <v>47849</v>
      </c>
      <c r="G144" s="139">
        <f t="shared" si="50"/>
        <v>70392.318087973166</v>
      </c>
      <c r="H144" s="139">
        <f t="shared" si="51"/>
        <v>581.60498503701399</v>
      </c>
      <c r="I144" s="139">
        <f t="shared" si="40"/>
        <v>290.29196919034479</v>
      </c>
      <c r="J144" s="139">
        <f t="shared" si="41"/>
        <v>291.3130158466692</v>
      </c>
      <c r="K144" s="139">
        <f t="shared" si="42"/>
        <v>70101.0050721265</v>
      </c>
      <c r="R144" s="143">
        <f t="shared" si="52"/>
        <v>47849</v>
      </c>
      <c r="S144" s="139">
        <f t="shared" si="38"/>
        <v>70392.318087973166</v>
      </c>
      <c r="T144" s="139">
        <f t="shared" si="53"/>
        <v>581.60498503701399</v>
      </c>
      <c r="U144" s="139">
        <f t="shared" si="43"/>
        <v>290.29196919034479</v>
      </c>
      <c r="V144" s="139">
        <f t="shared" si="44"/>
        <v>291.3130158466692</v>
      </c>
      <c r="W144" s="139">
        <f t="shared" si="45"/>
        <v>70101.0050721265</v>
      </c>
      <c r="AD144" s="143">
        <f t="shared" si="54"/>
        <v>47849</v>
      </c>
      <c r="AE144" s="139">
        <f t="shared" si="39"/>
        <v>70392.318087973166</v>
      </c>
      <c r="AF144" s="139">
        <f t="shared" si="55"/>
        <v>581.60498503701399</v>
      </c>
      <c r="AG144" s="139">
        <f t="shared" si="46"/>
        <v>290.29196919034479</v>
      </c>
      <c r="AH144" s="139">
        <f t="shared" si="47"/>
        <v>291.3130158466692</v>
      </c>
      <c r="AI144" s="139">
        <f t="shared" si="48"/>
        <v>70101.0050721265</v>
      </c>
    </row>
    <row r="145" spans="6:35" x14ac:dyDescent="0.5">
      <c r="F145" s="143">
        <f t="shared" si="49"/>
        <v>47880</v>
      </c>
      <c r="G145" s="139">
        <f t="shared" si="50"/>
        <v>70101.0050721265</v>
      </c>
      <c r="H145" s="139">
        <f t="shared" si="51"/>
        <v>581.60498503701399</v>
      </c>
      <c r="I145" s="139">
        <f t="shared" si="40"/>
        <v>289.09061893909688</v>
      </c>
      <c r="J145" s="139">
        <f t="shared" si="41"/>
        <v>292.5143660979171</v>
      </c>
      <c r="K145" s="139">
        <f t="shared" si="42"/>
        <v>69808.490706028577</v>
      </c>
      <c r="R145" s="143">
        <f t="shared" si="52"/>
        <v>47880</v>
      </c>
      <c r="S145" s="139">
        <f t="shared" si="38"/>
        <v>70101.0050721265</v>
      </c>
      <c r="T145" s="139">
        <f t="shared" si="53"/>
        <v>581.60498503701399</v>
      </c>
      <c r="U145" s="139">
        <f t="shared" si="43"/>
        <v>289.09061893909688</v>
      </c>
      <c r="V145" s="139">
        <f t="shared" si="44"/>
        <v>292.5143660979171</v>
      </c>
      <c r="W145" s="139">
        <f t="shared" si="45"/>
        <v>69808.490706028577</v>
      </c>
      <c r="AD145" s="143">
        <f t="shared" si="54"/>
        <v>47880</v>
      </c>
      <c r="AE145" s="139">
        <f t="shared" si="39"/>
        <v>70101.0050721265</v>
      </c>
      <c r="AF145" s="139">
        <f t="shared" si="55"/>
        <v>581.60498503701399</v>
      </c>
      <c r="AG145" s="139">
        <f t="shared" si="46"/>
        <v>289.09061893909688</v>
      </c>
      <c r="AH145" s="139">
        <f t="shared" si="47"/>
        <v>292.5143660979171</v>
      </c>
      <c r="AI145" s="139">
        <f t="shared" si="48"/>
        <v>69808.490706028577</v>
      </c>
    </row>
    <row r="146" spans="6:35" x14ac:dyDescent="0.5">
      <c r="F146" s="143">
        <f t="shared" si="49"/>
        <v>47908</v>
      </c>
      <c r="G146" s="139">
        <f t="shared" si="50"/>
        <v>69808.490706028577</v>
      </c>
      <c r="H146" s="139">
        <f t="shared" si="51"/>
        <v>581.60498503701399</v>
      </c>
      <c r="I146" s="139">
        <f t="shared" si="40"/>
        <v>287.88431442096879</v>
      </c>
      <c r="J146" s="139">
        <f t="shared" si="41"/>
        <v>293.7206706160452</v>
      </c>
      <c r="K146" s="139">
        <f t="shared" si="42"/>
        <v>69514.770035412526</v>
      </c>
      <c r="R146" s="143">
        <f t="shared" si="52"/>
        <v>47908</v>
      </c>
      <c r="S146" s="139">
        <f t="shared" si="38"/>
        <v>69808.490706028577</v>
      </c>
      <c r="T146" s="139">
        <f t="shared" si="53"/>
        <v>581.60498503701399</v>
      </c>
      <c r="U146" s="139">
        <f t="shared" si="43"/>
        <v>287.88431442096879</v>
      </c>
      <c r="V146" s="139">
        <f t="shared" si="44"/>
        <v>293.7206706160452</v>
      </c>
      <c r="W146" s="139">
        <f t="shared" si="45"/>
        <v>69514.770035412526</v>
      </c>
      <c r="AD146" s="143">
        <f t="shared" si="54"/>
        <v>47908</v>
      </c>
      <c r="AE146" s="139">
        <f t="shared" si="39"/>
        <v>69808.490706028577</v>
      </c>
      <c r="AF146" s="139">
        <f t="shared" si="55"/>
        <v>581.60498503701399</v>
      </c>
      <c r="AG146" s="139">
        <f t="shared" si="46"/>
        <v>287.88431442096879</v>
      </c>
      <c r="AH146" s="139">
        <f t="shared" si="47"/>
        <v>293.7206706160452</v>
      </c>
      <c r="AI146" s="139">
        <f t="shared" si="48"/>
        <v>69514.770035412526</v>
      </c>
    </row>
    <row r="147" spans="6:35" x14ac:dyDescent="0.5">
      <c r="F147" s="143">
        <f t="shared" si="49"/>
        <v>47939</v>
      </c>
      <c r="G147" s="139">
        <f t="shared" si="50"/>
        <v>69514.770035412526</v>
      </c>
      <c r="H147" s="139">
        <f t="shared" si="51"/>
        <v>581.60498503701399</v>
      </c>
      <c r="I147" s="139">
        <f t="shared" si="40"/>
        <v>286.67303520498274</v>
      </c>
      <c r="J147" s="139">
        <f t="shared" si="41"/>
        <v>294.93194983203125</v>
      </c>
      <c r="K147" s="139">
        <f t="shared" si="42"/>
        <v>69219.838085580501</v>
      </c>
      <c r="R147" s="143">
        <f t="shared" si="52"/>
        <v>47939</v>
      </c>
      <c r="S147" s="139">
        <f t="shared" si="38"/>
        <v>69514.770035412526</v>
      </c>
      <c r="T147" s="139">
        <f t="shared" si="53"/>
        <v>581.60498503701399</v>
      </c>
      <c r="U147" s="139">
        <f t="shared" si="43"/>
        <v>286.67303520498274</v>
      </c>
      <c r="V147" s="139">
        <f t="shared" si="44"/>
        <v>294.93194983203125</v>
      </c>
      <c r="W147" s="139">
        <f t="shared" si="45"/>
        <v>69219.838085580501</v>
      </c>
      <c r="AD147" s="143">
        <f t="shared" si="54"/>
        <v>47939</v>
      </c>
      <c r="AE147" s="139">
        <f t="shared" si="39"/>
        <v>69514.770035412526</v>
      </c>
      <c r="AF147" s="139">
        <f t="shared" si="55"/>
        <v>581.60498503701399</v>
      </c>
      <c r="AG147" s="139">
        <f t="shared" si="46"/>
        <v>286.67303520498274</v>
      </c>
      <c r="AH147" s="139">
        <f t="shared" si="47"/>
        <v>294.93194983203125</v>
      </c>
      <c r="AI147" s="139">
        <f t="shared" si="48"/>
        <v>69219.838085580501</v>
      </c>
    </row>
    <row r="148" spans="6:35" x14ac:dyDescent="0.5">
      <c r="F148" s="143">
        <f t="shared" si="49"/>
        <v>47969</v>
      </c>
      <c r="G148" s="139">
        <f t="shared" si="50"/>
        <v>69219.838085580501</v>
      </c>
      <c r="H148" s="139">
        <f t="shared" si="51"/>
        <v>581.60498503701399</v>
      </c>
      <c r="I148" s="139">
        <f t="shared" si="40"/>
        <v>285.45676077590531</v>
      </c>
      <c r="J148" s="139">
        <f t="shared" si="41"/>
        <v>296.14822426110868</v>
      </c>
      <c r="K148" s="139">
        <f t="shared" si="42"/>
        <v>68923.689861319392</v>
      </c>
      <c r="R148" s="143">
        <f t="shared" si="52"/>
        <v>47969</v>
      </c>
      <c r="S148" s="139">
        <f t="shared" si="38"/>
        <v>69219.838085580501</v>
      </c>
      <c r="T148" s="139">
        <f t="shared" si="53"/>
        <v>581.60498503701399</v>
      </c>
      <c r="U148" s="139">
        <f t="shared" si="43"/>
        <v>285.45676077590531</v>
      </c>
      <c r="V148" s="139">
        <f t="shared" si="44"/>
        <v>296.14822426110868</v>
      </c>
      <c r="W148" s="139">
        <f t="shared" si="45"/>
        <v>68923.689861319392</v>
      </c>
      <c r="AD148" s="143">
        <f t="shared" si="54"/>
        <v>47969</v>
      </c>
      <c r="AE148" s="139">
        <f t="shared" si="39"/>
        <v>69219.838085580501</v>
      </c>
      <c r="AF148" s="139">
        <f t="shared" si="55"/>
        <v>581.60498503701399</v>
      </c>
      <c r="AG148" s="139">
        <f t="shared" si="46"/>
        <v>285.45676077590531</v>
      </c>
      <c r="AH148" s="139">
        <f t="shared" si="47"/>
        <v>296.14822426110868</v>
      </c>
      <c r="AI148" s="139">
        <f t="shared" si="48"/>
        <v>68923.689861319392</v>
      </c>
    </row>
    <row r="149" spans="6:35" x14ac:dyDescent="0.5">
      <c r="F149" s="143">
        <f t="shared" si="49"/>
        <v>48000</v>
      </c>
      <c r="G149" s="139">
        <f t="shared" si="50"/>
        <v>68923.689861319392</v>
      </c>
      <c r="H149" s="139">
        <f t="shared" si="51"/>
        <v>581.60498503701399</v>
      </c>
      <c r="I149" s="139">
        <f t="shared" si="40"/>
        <v>284.2354705338999</v>
      </c>
      <c r="J149" s="139">
        <f t="shared" si="41"/>
        <v>297.36951450311409</v>
      </c>
      <c r="K149" s="139">
        <f t="shared" si="42"/>
        <v>68626.320346816283</v>
      </c>
      <c r="R149" s="143">
        <f t="shared" si="52"/>
        <v>48000</v>
      </c>
      <c r="S149" s="139">
        <f t="shared" si="38"/>
        <v>68923.689861319392</v>
      </c>
      <c r="T149" s="139">
        <f t="shared" si="53"/>
        <v>581.60498503701399</v>
      </c>
      <c r="U149" s="139">
        <f t="shared" si="43"/>
        <v>284.2354705338999</v>
      </c>
      <c r="V149" s="139">
        <f t="shared" si="44"/>
        <v>297.36951450311409</v>
      </c>
      <c r="W149" s="139">
        <f t="shared" si="45"/>
        <v>68626.320346816283</v>
      </c>
      <c r="AD149" s="143">
        <f t="shared" si="54"/>
        <v>48000</v>
      </c>
      <c r="AE149" s="139">
        <f t="shared" si="39"/>
        <v>68923.689861319392</v>
      </c>
      <c r="AF149" s="139">
        <f t="shared" si="55"/>
        <v>581.60498503701399</v>
      </c>
      <c r="AG149" s="139">
        <f t="shared" si="46"/>
        <v>284.2354705338999</v>
      </c>
      <c r="AH149" s="139">
        <f t="shared" si="47"/>
        <v>297.36951450311409</v>
      </c>
      <c r="AI149" s="139">
        <f t="shared" si="48"/>
        <v>68626.320346816283</v>
      </c>
    </row>
    <row r="150" spans="6:35" x14ac:dyDescent="0.5">
      <c r="F150" s="143">
        <f t="shared" si="49"/>
        <v>48030</v>
      </c>
      <c r="G150" s="139">
        <f t="shared" si="50"/>
        <v>68626.320346816283</v>
      </c>
      <c r="H150" s="139">
        <f t="shared" si="51"/>
        <v>581.60498503701399</v>
      </c>
      <c r="I150" s="139">
        <f t="shared" si="40"/>
        <v>283.0091437941781</v>
      </c>
      <c r="J150" s="139">
        <f t="shared" si="41"/>
        <v>298.59584124283589</v>
      </c>
      <c r="K150" s="139">
        <f t="shared" si="42"/>
        <v>68327.724505573453</v>
      </c>
      <c r="R150" s="143">
        <f t="shared" si="52"/>
        <v>48030</v>
      </c>
      <c r="S150" s="139">
        <f t="shared" si="38"/>
        <v>68626.320346816283</v>
      </c>
      <c r="T150" s="139">
        <f t="shared" si="53"/>
        <v>581.60498503701399</v>
      </c>
      <c r="U150" s="139">
        <f t="shared" si="43"/>
        <v>283.0091437941781</v>
      </c>
      <c r="V150" s="139">
        <f t="shared" si="44"/>
        <v>298.59584124283589</v>
      </c>
      <c r="W150" s="139">
        <f t="shared" si="45"/>
        <v>68327.724505573453</v>
      </c>
      <c r="AD150" s="143">
        <f t="shared" si="54"/>
        <v>48030</v>
      </c>
      <c r="AE150" s="139">
        <f t="shared" si="39"/>
        <v>68626.320346816283</v>
      </c>
      <c r="AF150" s="139">
        <f t="shared" si="55"/>
        <v>581.60498503701399</v>
      </c>
      <c r="AG150" s="139">
        <f t="shared" si="46"/>
        <v>283.0091437941781</v>
      </c>
      <c r="AH150" s="139">
        <f t="shared" si="47"/>
        <v>298.59584124283589</v>
      </c>
      <c r="AI150" s="139">
        <f t="shared" si="48"/>
        <v>68327.724505573453</v>
      </c>
    </row>
    <row r="151" spans="6:35" x14ac:dyDescent="0.5">
      <c r="F151" s="143">
        <f t="shared" si="49"/>
        <v>48061</v>
      </c>
      <c r="G151" s="139">
        <f t="shared" si="50"/>
        <v>68327.724505573453</v>
      </c>
      <c r="H151" s="139">
        <f t="shared" si="51"/>
        <v>581.60498503701399</v>
      </c>
      <c r="I151" s="139">
        <f t="shared" si="40"/>
        <v>281.77775978664903</v>
      </c>
      <c r="J151" s="139">
        <f t="shared" si="41"/>
        <v>299.82722525036496</v>
      </c>
      <c r="K151" s="139">
        <f t="shared" si="42"/>
        <v>68027.897280323086</v>
      </c>
      <c r="R151" s="143">
        <f t="shared" si="52"/>
        <v>48061</v>
      </c>
      <c r="S151" s="139">
        <f t="shared" si="38"/>
        <v>68327.724505573453</v>
      </c>
      <c r="T151" s="139">
        <f t="shared" si="53"/>
        <v>581.60498503701399</v>
      </c>
      <c r="U151" s="139">
        <f t="shared" si="43"/>
        <v>281.77775978664903</v>
      </c>
      <c r="V151" s="139">
        <f t="shared" si="44"/>
        <v>299.82722525036496</v>
      </c>
      <c r="W151" s="139">
        <f t="shared" si="45"/>
        <v>68027.897280323086</v>
      </c>
      <c r="AD151" s="143">
        <f t="shared" si="54"/>
        <v>48061</v>
      </c>
      <c r="AE151" s="139">
        <f t="shared" si="39"/>
        <v>68327.724505573453</v>
      </c>
      <c r="AF151" s="139">
        <f t="shared" si="55"/>
        <v>581.60498503701399</v>
      </c>
      <c r="AG151" s="139">
        <f t="shared" si="46"/>
        <v>281.77775978664903</v>
      </c>
      <c r="AH151" s="139">
        <f t="shared" si="47"/>
        <v>299.82722525036496</v>
      </c>
      <c r="AI151" s="139">
        <f t="shared" si="48"/>
        <v>68027.897280323086</v>
      </c>
    </row>
    <row r="152" spans="6:35" x14ac:dyDescent="0.5">
      <c r="F152" s="143">
        <f t="shared" si="49"/>
        <v>48092</v>
      </c>
      <c r="G152" s="139">
        <f t="shared" si="50"/>
        <v>68027.897280323086</v>
      </c>
      <c r="H152" s="139">
        <f t="shared" si="51"/>
        <v>581.60498503701399</v>
      </c>
      <c r="I152" s="139">
        <f t="shared" si="40"/>
        <v>280.5412976555678</v>
      </c>
      <c r="J152" s="139">
        <f t="shared" si="41"/>
        <v>301.06368738144619</v>
      </c>
      <c r="K152" s="139">
        <f t="shared" si="42"/>
        <v>67726.833592941635</v>
      </c>
      <c r="R152" s="143">
        <f t="shared" si="52"/>
        <v>48092</v>
      </c>
      <c r="S152" s="139">
        <f t="shared" si="38"/>
        <v>68027.897280323086</v>
      </c>
      <c r="T152" s="139">
        <f t="shared" si="53"/>
        <v>581.60498503701399</v>
      </c>
      <c r="U152" s="139">
        <f t="shared" si="43"/>
        <v>280.5412976555678</v>
      </c>
      <c r="V152" s="139">
        <f t="shared" si="44"/>
        <v>301.06368738144619</v>
      </c>
      <c r="W152" s="139">
        <f t="shared" si="45"/>
        <v>67726.833592941635</v>
      </c>
      <c r="AD152" s="143">
        <f t="shared" si="54"/>
        <v>48092</v>
      </c>
      <c r="AE152" s="139">
        <f t="shared" si="39"/>
        <v>68027.897280323086</v>
      </c>
      <c r="AF152" s="139">
        <f t="shared" si="55"/>
        <v>581.60498503701399</v>
      </c>
      <c r="AG152" s="139">
        <f t="shared" si="46"/>
        <v>280.5412976555678</v>
      </c>
      <c r="AH152" s="139">
        <f t="shared" si="47"/>
        <v>301.06368738144619</v>
      </c>
      <c r="AI152" s="139">
        <f t="shared" si="48"/>
        <v>67726.833592941635</v>
      </c>
    </row>
    <row r="153" spans="6:35" x14ac:dyDescent="0.5">
      <c r="F153" s="143">
        <f t="shared" si="49"/>
        <v>48122</v>
      </c>
      <c r="G153" s="139">
        <f t="shared" si="50"/>
        <v>67726.833592941635</v>
      </c>
      <c r="H153" s="139">
        <f t="shared" si="51"/>
        <v>581.60498503701399</v>
      </c>
      <c r="I153" s="139">
        <f t="shared" si="40"/>
        <v>279.29973645918204</v>
      </c>
      <c r="J153" s="139">
        <f t="shared" si="41"/>
        <v>302.30524857783195</v>
      </c>
      <c r="K153" s="139">
        <f t="shared" si="42"/>
        <v>67424.528344363804</v>
      </c>
      <c r="R153" s="143">
        <f t="shared" si="52"/>
        <v>48122</v>
      </c>
      <c r="S153" s="139">
        <f t="shared" si="38"/>
        <v>67726.833592941635</v>
      </c>
      <c r="T153" s="139">
        <f t="shared" si="53"/>
        <v>581.60498503701399</v>
      </c>
      <c r="U153" s="139">
        <f t="shared" si="43"/>
        <v>279.29973645918204</v>
      </c>
      <c r="V153" s="139">
        <f t="shared" si="44"/>
        <v>302.30524857783195</v>
      </c>
      <c r="W153" s="139">
        <f t="shared" si="45"/>
        <v>67424.528344363804</v>
      </c>
      <c r="AD153" s="143">
        <f t="shared" si="54"/>
        <v>48122</v>
      </c>
      <c r="AE153" s="139">
        <f t="shared" si="39"/>
        <v>67726.833592941635</v>
      </c>
      <c r="AF153" s="139">
        <f t="shared" si="55"/>
        <v>581.60498503701399</v>
      </c>
      <c r="AG153" s="139">
        <f t="shared" si="46"/>
        <v>279.29973645918204</v>
      </c>
      <c r="AH153" s="139">
        <f t="shared" si="47"/>
        <v>302.30524857783195</v>
      </c>
      <c r="AI153" s="139">
        <f t="shared" si="48"/>
        <v>67424.528344363804</v>
      </c>
    </row>
    <row r="154" spans="6:35" x14ac:dyDescent="0.5">
      <c r="F154" s="143">
        <f t="shared" si="49"/>
        <v>48153</v>
      </c>
      <c r="G154" s="139">
        <f t="shared" si="50"/>
        <v>67424.528344363804</v>
      </c>
      <c r="H154" s="139">
        <f t="shared" si="51"/>
        <v>581.60498503701399</v>
      </c>
      <c r="I154" s="139">
        <f t="shared" si="40"/>
        <v>278.05305516937767</v>
      </c>
      <c r="J154" s="139">
        <f t="shared" si="41"/>
        <v>303.55192986763632</v>
      </c>
      <c r="K154" s="139">
        <f t="shared" si="42"/>
        <v>67120.976414496166</v>
      </c>
      <c r="R154" s="143">
        <f t="shared" si="52"/>
        <v>48153</v>
      </c>
      <c r="S154" s="139">
        <f t="shared" si="38"/>
        <v>67424.528344363804</v>
      </c>
      <c r="T154" s="139">
        <f t="shared" si="53"/>
        <v>581.60498503701399</v>
      </c>
      <c r="U154" s="139">
        <f t="shared" si="43"/>
        <v>278.05305516937767</v>
      </c>
      <c r="V154" s="139">
        <f t="shared" si="44"/>
        <v>303.55192986763632</v>
      </c>
      <c r="W154" s="139">
        <f t="shared" si="45"/>
        <v>67120.976414496166</v>
      </c>
      <c r="AD154" s="143">
        <f t="shared" si="54"/>
        <v>48153</v>
      </c>
      <c r="AE154" s="139">
        <f t="shared" si="39"/>
        <v>67424.528344363804</v>
      </c>
      <c r="AF154" s="139">
        <f t="shared" si="55"/>
        <v>581.60498503701399</v>
      </c>
      <c r="AG154" s="139">
        <f t="shared" si="46"/>
        <v>278.05305516937767</v>
      </c>
      <c r="AH154" s="139">
        <f t="shared" si="47"/>
        <v>303.55192986763632</v>
      </c>
      <c r="AI154" s="139">
        <f t="shared" si="48"/>
        <v>67120.976414496166</v>
      </c>
    </row>
    <row r="155" spans="6:35" x14ac:dyDescent="0.5">
      <c r="F155" s="143">
        <f t="shared" si="49"/>
        <v>48183</v>
      </c>
      <c r="G155" s="139">
        <f t="shared" si="50"/>
        <v>67120.976414496166</v>
      </c>
      <c r="H155" s="139">
        <f t="shared" si="51"/>
        <v>581.60498503701399</v>
      </c>
      <c r="I155" s="139">
        <f t="shared" si="40"/>
        <v>276.80123267132217</v>
      </c>
      <c r="J155" s="139">
        <f t="shared" si="41"/>
        <v>304.80375236569182</v>
      </c>
      <c r="K155" s="139">
        <f t="shared" si="42"/>
        <v>66816.17266213047</v>
      </c>
      <c r="R155" s="143">
        <f t="shared" si="52"/>
        <v>48183</v>
      </c>
      <c r="S155" s="139">
        <f t="shared" si="38"/>
        <v>67120.976414496166</v>
      </c>
      <c r="T155" s="139">
        <f t="shared" si="53"/>
        <v>581.60498503701399</v>
      </c>
      <c r="U155" s="139">
        <f t="shared" si="43"/>
        <v>276.80123267132217</v>
      </c>
      <c r="V155" s="139">
        <f t="shared" si="44"/>
        <v>304.80375236569182</v>
      </c>
      <c r="W155" s="139">
        <f t="shared" si="45"/>
        <v>66816.17266213047</v>
      </c>
      <c r="AD155" s="143">
        <f t="shared" si="54"/>
        <v>48183</v>
      </c>
      <c r="AE155" s="139">
        <f t="shared" si="39"/>
        <v>67120.976414496166</v>
      </c>
      <c r="AF155" s="139">
        <f t="shared" si="55"/>
        <v>581.60498503701399</v>
      </c>
      <c r="AG155" s="139">
        <f t="shared" si="46"/>
        <v>276.80123267132217</v>
      </c>
      <c r="AH155" s="139">
        <f t="shared" si="47"/>
        <v>304.80375236569182</v>
      </c>
      <c r="AI155" s="139">
        <f t="shared" si="48"/>
        <v>66816.17266213047</v>
      </c>
    </row>
    <row r="156" spans="6:35" x14ac:dyDescent="0.5">
      <c r="F156" s="143">
        <f t="shared" si="49"/>
        <v>48214</v>
      </c>
      <c r="G156" s="139">
        <f t="shared" si="50"/>
        <v>66816.17266213047</v>
      </c>
      <c r="H156" s="139">
        <f t="shared" si="51"/>
        <v>581.60498503701399</v>
      </c>
      <c r="I156" s="139">
        <f t="shared" si="40"/>
        <v>275.54424776310725</v>
      </c>
      <c r="J156" s="139">
        <f t="shared" si="41"/>
        <v>306.06073727390674</v>
      </c>
      <c r="K156" s="139">
        <f t="shared" si="42"/>
        <v>66510.111924856566</v>
      </c>
      <c r="R156" s="143">
        <f t="shared" si="52"/>
        <v>48214</v>
      </c>
      <c r="S156" s="139">
        <f t="shared" si="38"/>
        <v>66816.17266213047</v>
      </c>
      <c r="T156" s="139">
        <f t="shared" si="53"/>
        <v>581.60498503701399</v>
      </c>
      <c r="U156" s="139">
        <f t="shared" si="43"/>
        <v>275.54424776310725</v>
      </c>
      <c r="V156" s="139">
        <f t="shared" si="44"/>
        <v>306.06073727390674</v>
      </c>
      <c r="W156" s="139">
        <f t="shared" si="45"/>
        <v>66510.111924856566</v>
      </c>
      <c r="AD156" s="143">
        <f t="shared" si="54"/>
        <v>48214</v>
      </c>
      <c r="AE156" s="139">
        <f t="shared" si="39"/>
        <v>66816.17266213047</v>
      </c>
      <c r="AF156" s="139">
        <f t="shared" si="55"/>
        <v>581.60498503701399</v>
      </c>
      <c r="AG156" s="139">
        <f t="shared" si="46"/>
        <v>275.54424776310725</v>
      </c>
      <c r="AH156" s="139">
        <f t="shared" si="47"/>
        <v>306.06073727390674</v>
      </c>
      <c r="AI156" s="139">
        <f t="shared" si="48"/>
        <v>66510.111924856566</v>
      </c>
    </row>
    <row r="157" spans="6:35" x14ac:dyDescent="0.5">
      <c r="F157" s="143">
        <f t="shared" si="49"/>
        <v>48245</v>
      </c>
      <c r="G157" s="139">
        <f t="shared" si="50"/>
        <v>66510.111924856566</v>
      </c>
      <c r="H157" s="139">
        <f t="shared" si="51"/>
        <v>581.60498503701399</v>
      </c>
      <c r="I157" s="139">
        <f t="shared" si="40"/>
        <v>274.28207915538997</v>
      </c>
      <c r="J157" s="139">
        <f t="shared" si="41"/>
        <v>307.32290588162402</v>
      </c>
      <c r="K157" s="139">
        <f t="shared" si="42"/>
        <v>66202.789018974945</v>
      </c>
      <c r="R157" s="143">
        <f t="shared" si="52"/>
        <v>48245</v>
      </c>
      <c r="S157" s="139">
        <f t="shared" si="38"/>
        <v>66510.111924856566</v>
      </c>
      <c r="T157" s="139">
        <f t="shared" si="53"/>
        <v>581.60498503701399</v>
      </c>
      <c r="U157" s="139">
        <f t="shared" si="43"/>
        <v>274.28207915538997</v>
      </c>
      <c r="V157" s="139">
        <f t="shared" si="44"/>
        <v>307.32290588162402</v>
      </c>
      <c r="W157" s="139">
        <f t="shared" si="45"/>
        <v>66202.789018974945</v>
      </c>
      <c r="AD157" s="143">
        <f t="shared" si="54"/>
        <v>48245</v>
      </c>
      <c r="AE157" s="139">
        <f t="shared" si="39"/>
        <v>66510.111924856566</v>
      </c>
      <c r="AF157" s="139">
        <f t="shared" si="55"/>
        <v>581.60498503701399</v>
      </c>
      <c r="AG157" s="139">
        <f t="shared" si="46"/>
        <v>274.28207915538997</v>
      </c>
      <c r="AH157" s="139">
        <f t="shared" si="47"/>
        <v>307.32290588162402</v>
      </c>
      <c r="AI157" s="139">
        <f t="shared" si="48"/>
        <v>66202.789018974945</v>
      </c>
    </row>
    <row r="158" spans="6:35" x14ac:dyDescent="0.5">
      <c r="F158" s="143">
        <f t="shared" si="49"/>
        <v>48274</v>
      </c>
      <c r="G158" s="139">
        <f t="shared" si="50"/>
        <v>66202.789018974945</v>
      </c>
      <c r="H158" s="139">
        <f t="shared" si="51"/>
        <v>581.60498503701399</v>
      </c>
      <c r="I158" s="139">
        <f t="shared" si="40"/>
        <v>273.01470547103168</v>
      </c>
      <c r="J158" s="139">
        <f t="shared" si="41"/>
        <v>308.59027956598231</v>
      </c>
      <c r="K158" s="139">
        <f t="shared" si="42"/>
        <v>65894.198739408967</v>
      </c>
      <c r="R158" s="143">
        <f t="shared" si="52"/>
        <v>48274</v>
      </c>
      <c r="S158" s="139">
        <f t="shared" si="38"/>
        <v>66202.789018974945</v>
      </c>
      <c r="T158" s="139">
        <f t="shared" si="53"/>
        <v>581.60498503701399</v>
      </c>
      <c r="U158" s="139">
        <f t="shared" si="43"/>
        <v>273.01470547103168</v>
      </c>
      <c r="V158" s="139">
        <f t="shared" si="44"/>
        <v>308.59027956598231</v>
      </c>
      <c r="W158" s="139">
        <f t="shared" si="45"/>
        <v>65894.198739408967</v>
      </c>
      <c r="AD158" s="143">
        <f t="shared" si="54"/>
        <v>48274</v>
      </c>
      <c r="AE158" s="139">
        <f t="shared" si="39"/>
        <v>66202.789018974945</v>
      </c>
      <c r="AF158" s="139">
        <f t="shared" si="55"/>
        <v>581.60498503701399</v>
      </c>
      <c r="AG158" s="139">
        <f t="shared" si="46"/>
        <v>273.01470547103168</v>
      </c>
      <c r="AH158" s="139">
        <f t="shared" si="47"/>
        <v>308.59027956598231</v>
      </c>
      <c r="AI158" s="139">
        <f t="shared" si="48"/>
        <v>65894.198739408967</v>
      </c>
    </row>
    <row r="159" spans="6:35" x14ac:dyDescent="0.5">
      <c r="F159" s="143">
        <f t="shared" si="49"/>
        <v>48305</v>
      </c>
      <c r="G159" s="139">
        <f t="shared" si="50"/>
        <v>65894.198739408967</v>
      </c>
      <c r="H159" s="139">
        <f t="shared" si="51"/>
        <v>581.60498503701399</v>
      </c>
      <c r="I159" s="139">
        <f t="shared" si="40"/>
        <v>271.74210524473636</v>
      </c>
      <c r="J159" s="139">
        <f t="shared" si="41"/>
        <v>309.86287979227762</v>
      </c>
      <c r="K159" s="139">
        <f t="shared" si="42"/>
        <v>65584.335859616695</v>
      </c>
      <c r="R159" s="143">
        <f t="shared" si="52"/>
        <v>48305</v>
      </c>
      <c r="S159" s="139">
        <f t="shared" si="38"/>
        <v>65894.198739408967</v>
      </c>
      <c r="T159" s="139">
        <f t="shared" si="53"/>
        <v>581.60498503701399</v>
      </c>
      <c r="U159" s="139">
        <f t="shared" si="43"/>
        <v>271.74210524473636</v>
      </c>
      <c r="V159" s="139">
        <f t="shared" si="44"/>
        <v>309.86287979227762</v>
      </c>
      <c r="W159" s="139">
        <f t="shared" si="45"/>
        <v>65584.335859616695</v>
      </c>
      <c r="AD159" s="143">
        <f t="shared" si="54"/>
        <v>48305</v>
      </c>
      <c r="AE159" s="139">
        <f t="shared" si="39"/>
        <v>65894.198739408967</v>
      </c>
      <c r="AF159" s="139">
        <f t="shared" si="55"/>
        <v>581.60498503701399</v>
      </c>
      <c r="AG159" s="139">
        <f t="shared" si="46"/>
        <v>271.74210524473636</v>
      </c>
      <c r="AH159" s="139">
        <f t="shared" si="47"/>
        <v>309.86287979227762</v>
      </c>
      <c r="AI159" s="139">
        <f t="shared" si="48"/>
        <v>65584.335859616695</v>
      </c>
    </row>
    <row r="160" spans="6:35" x14ac:dyDescent="0.5">
      <c r="F160" s="143">
        <f t="shared" si="49"/>
        <v>48335</v>
      </c>
      <c r="G160" s="139">
        <f t="shared" si="50"/>
        <v>65584.335859616695</v>
      </c>
      <c r="H160" s="139">
        <f t="shared" si="51"/>
        <v>581.60498503701399</v>
      </c>
      <c r="I160" s="139">
        <f t="shared" si="40"/>
        <v>270.4642569226869</v>
      </c>
      <c r="J160" s="139">
        <f t="shared" si="41"/>
        <v>311.14072811432709</v>
      </c>
      <c r="K160" s="139">
        <f t="shared" si="42"/>
        <v>65273.195131502369</v>
      </c>
      <c r="R160" s="143">
        <f t="shared" si="52"/>
        <v>48335</v>
      </c>
      <c r="S160" s="139">
        <f t="shared" si="38"/>
        <v>65584.335859616695</v>
      </c>
      <c r="T160" s="139">
        <f t="shared" si="53"/>
        <v>581.60498503701399</v>
      </c>
      <c r="U160" s="139">
        <f t="shared" si="43"/>
        <v>270.4642569226869</v>
      </c>
      <c r="V160" s="139">
        <f t="shared" si="44"/>
        <v>311.14072811432709</v>
      </c>
      <c r="W160" s="139">
        <f t="shared" si="45"/>
        <v>65273.195131502369</v>
      </c>
      <c r="AD160" s="143">
        <f t="shared" si="54"/>
        <v>48335</v>
      </c>
      <c r="AE160" s="139">
        <f t="shared" si="39"/>
        <v>65584.335859616695</v>
      </c>
      <c r="AF160" s="139">
        <f t="shared" si="55"/>
        <v>581.60498503701399</v>
      </c>
      <c r="AG160" s="139">
        <f t="shared" si="46"/>
        <v>270.4642569226869</v>
      </c>
      <c r="AH160" s="139">
        <f t="shared" si="47"/>
        <v>311.14072811432709</v>
      </c>
      <c r="AI160" s="139">
        <f t="shared" si="48"/>
        <v>65273.195131502369</v>
      </c>
    </row>
    <row r="161" spans="6:35" x14ac:dyDescent="0.5">
      <c r="F161" s="143">
        <f t="shared" si="49"/>
        <v>48366</v>
      </c>
      <c r="G161" s="139">
        <f t="shared" si="50"/>
        <v>65273.195131502369</v>
      </c>
      <c r="H161" s="139">
        <f t="shared" si="51"/>
        <v>581.60498503701399</v>
      </c>
      <c r="I161" s="139">
        <f t="shared" si="40"/>
        <v>269.18113886217998</v>
      </c>
      <c r="J161" s="139">
        <f t="shared" si="41"/>
        <v>312.42384617483401</v>
      </c>
      <c r="K161" s="139">
        <f t="shared" si="42"/>
        <v>64960.771285327537</v>
      </c>
      <c r="R161" s="143">
        <f t="shared" si="52"/>
        <v>48366</v>
      </c>
      <c r="S161" s="139">
        <f t="shared" si="38"/>
        <v>65273.195131502369</v>
      </c>
      <c r="T161" s="139">
        <f t="shared" si="53"/>
        <v>581.60498503701399</v>
      </c>
      <c r="U161" s="139">
        <f t="shared" si="43"/>
        <v>269.18113886217998</v>
      </c>
      <c r="V161" s="139">
        <f t="shared" si="44"/>
        <v>312.42384617483401</v>
      </c>
      <c r="W161" s="139">
        <f t="shared" si="45"/>
        <v>64960.771285327537</v>
      </c>
      <c r="AD161" s="143">
        <f t="shared" si="54"/>
        <v>48366</v>
      </c>
      <c r="AE161" s="139">
        <f t="shared" si="39"/>
        <v>65273.195131502369</v>
      </c>
      <c r="AF161" s="139">
        <f t="shared" si="55"/>
        <v>581.60498503701399</v>
      </c>
      <c r="AG161" s="139">
        <f t="shared" si="46"/>
        <v>269.18113886217998</v>
      </c>
      <c r="AH161" s="139">
        <f t="shared" si="47"/>
        <v>312.42384617483401</v>
      </c>
      <c r="AI161" s="139">
        <f t="shared" si="48"/>
        <v>64960.771285327537</v>
      </c>
    </row>
    <row r="162" spans="6:35" x14ac:dyDescent="0.5">
      <c r="F162" s="143">
        <f t="shared" si="49"/>
        <v>48396</v>
      </c>
      <c r="G162" s="139">
        <f t="shared" si="50"/>
        <v>64960.771285327537</v>
      </c>
      <c r="H162" s="139">
        <f t="shared" si="51"/>
        <v>581.60498503701399</v>
      </c>
      <c r="I162" s="139">
        <f t="shared" si="40"/>
        <v>267.89272933125972</v>
      </c>
      <c r="J162" s="139">
        <f t="shared" si="41"/>
        <v>313.71225570575427</v>
      </c>
      <c r="K162" s="139">
        <f t="shared" si="42"/>
        <v>64647.059029621785</v>
      </c>
      <c r="R162" s="143">
        <f t="shared" si="52"/>
        <v>48396</v>
      </c>
      <c r="S162" s="139">
        <f t="shared" ref="S162:S225" si="56">IF(W161&gt;0,W161,0)</f>
        <v>64960.771285327537</v>
      </c>
      <c r="T162" s="139">
        <f t="shared" si="53"/>
        <v>581.60498503701399</v>
      </c>
      <c r="U162" s="139">
        <f t="shared" si="43"/>
        <v>267.89272933125972</v>
      </c>
      <c r="V162" s="139">
        <f t="shared" si="44"/>
        <v>313.71225570575427</v>
      </c>
      <c r="W162" s="139">
        <f t="shared" si="45"/>
        <v>64647.059029621785</v>
      </c>
      <c r="AD162" s="143">
        <f t="shared" si="54"/>
        <v>48396</v>
      </c>
      <c r="AE162" s="139">
        <f t="shared" ref="AE162:AE225" si="57">IF(AI161&gt;0,AI161,0)</f>
        <v>64960.771285327537</v>
      </c>
      <c r="AF162" s="139">
        <f t="shared" si="55"/>
        <v>581.60498503701399</v>
      </c>
      <c r="AG162" s="139">
        <f t="shared" si="46"/>
        <v>267.89272933125972</v>
      </c>
      <c r="AH162" s="139">
        <f t="shared" si="47"/>
        <v>313.71225570575427</v>
      </c>
      <c r="AI162" s="139">
        <f t="shared" si="48"/>
        <v>64647.059029621785</v>
      </c>
    </row>
    <row r="163" spans="6:35" x14ac:dyDescent="0.5">
      <c r="F163" s="143">
        <f t="shared" si="49"/>
        <v>48427</v>
      </c>
      <c r="G163" s="139">
        <f t="shared" si="50"/>
        <v>64647.059029621785</v>
      </c>
      <c r="H163" s="139">
        <f t="shared" si="51"/>
        <v>581.60498503701399</v>
      </c>
      <c r="I163" s="139">
        <f t="shared" si="40"/>
        <v>266.59900650834953</v>
      </c>
      <c r="J163" s="139">
        <f t="shared" si="41"/>
        <v>315.00597852866446</v>
      </c>
      <c r="K163" s="139">
        <f t="shared" si="42"/>
        <v>64332.05305109312</v>
      </c>
      <c r="R163" s="143">
        <f t="shared" si="52"/>
        <v>48427</v>
      </c>
      <c r="S163" s="139">
        <f t="shared" si="56"/>
        <v>64647.059029621785</v>
      </c>
      <c r="T163" s="139">
        <f t="shared" si="53"/>
        <v>581.60498503701399</v>
      </c>
      <c r="U163" s="139">
        <f t="shared" si="43"/>
        <v>266.59900650834953</v>
      </c>
      <c r="V163" s="139">
        <f t="shared" si="44"/>
        <v>315.00597852866446</v>
      </c>
      <c r="W163" s="139">
        <f t="shared" si="45"/>
        <v>64332.05305109312</v>
      </c>
      <c r="AD163" s="143">
        <f t="shared" si="54"/>
        <v>48427</v>
      </c>
      <c r="AE163" s="139">
        <f t="shared" si="57"/>
        <v>64647.059029621785</v>
      </c>
      <c r="AF163" s="139">
        <f t="shared" si="55"/>
        <v>581.60498503701399</v>
      </c>
      <c r="AG163" s="139">
        <f t="shared" si="46"/>
        <v>266.59900650834953</v>
      </c>
      <c r="AH163" s="139">
        <f t="shared" si="47"/>
        <v>315.00597852866446</v>
      </c>
      <c r="AI163" s="139">
        <f t="shared" si="48"/>
        <v>64332.05305109312</v>
      </c>
    </row>
    <row r="164" spans="6:35" x14ac:dyDescent="0.5">
      <c r="F164" s="143">
        <f t="shared" si="49"/>
        <v>48458</v>
      </c>
      <c r="G164" s="139">
        <f t="shared" si="50"/>
        <v>64332.05305109312</v>
      </c>
      <c r="H164" s="139">
        <f t="shared" si="51"/>
        <v>581.60498503701399</v>
      </c>
      <c r="I164" s="139">
        <f t="shared" si="40"/>
        <v>265.29994848188227</v>
      </c>
      <c r="J164" s="139">
        <f t="shared" si="41"/>
        <v>316.30503655513172</v>
      </c>
      <c r="K164" s="139">
        <f t="shared" si="42"/>
        <v>64015.748014537989</v>
      </c>
      <c r="R164" s="143">
        <f t="shared" si="52"/>
        <v>48458</v>
      </c>
      <c r="S164" s="139">
        <f t="shared" si="56"/>
        <v>64332.05305109312</v>
      </c>
      <c r="T164" s="139">
        <f t="shared" si="53"/>
        <v>581.60498503701399</v>
      </c>
      <c r="U164" s="139">
        <f t="shared" si="43"/>
        <v>265.29994848188227</v>
      </c>
      <c r="V164" s="139">
        <f t="shared" si="44"/>
        <v>316.30503655513172</v>
      </c>
      <c r="W164" s="139">
        <f t="shared" si="45"/>
        <v>64015.748014537989</v>
      </c>
      <c r="AD164" s="143">
        <f t="shared" si="54"/>
        <v>48458</v>
      </c>
      <c r="AE164" s="139">
        <f t="shared" si="57"/>
        <v>64332.05305109312</v>
      </c>
      <c r="AF164" s="139">
        <f t="shared" si="55"/>
        <v>581.60498503701399</v>
      </c>
      <c r="AG164" s="139">
        <f t="shared" si="46"/>
        <v>265.29994848188227</v>
      </c>
      <c r="AH164" s="139">
        <f t="shared" si="47"/>
        <v>316.30503655513172</v>
      </c>
      <c r="AI164" s="139">
        <f t="shared" si="48"/>
        <v>64015.748014537989</v>
      </c>
    </row>
    <row r="165" spans="6:35" x14ac:dyDescent="0.5">
      <c r="F165" s="143">
        <f t="shared" si="49"/>
        <v>48488</v>
      </c>
      <c r="G165" s="139">
        <f t="shared" si="50"/>
        <v>64015.748014537989</v>
      </c>
      <c r="H165" s="139">
        <f t="shared" si="51"/>
        <v>581.60498503701399</v>
      </c>
      <c r="I165" s="139">
        <f t="shared" si="40"/>
        <v>263.99553324992951</v>
      </c>
      <c r="J165" s="139">
        <f t="shared" si="41"/>
        <v>317.60945178708448</v>
      </c>
      <c r="K165" s="139">
        <f t="shared" si="42"/>
        <v>63698.138562750901</v>
      </c>
      <c r="R165" s="143">
        <f t="shared" si="52"/>
        <v>48488</v>
      </c>
      <c r="S165" s="139">
        <f t="shared" si="56"/>
        <v>64015.748014537989</v>
      </c>
      <c r="T165" s="139">
        <f t="shared" si="53"/>
        <v>581.60498503701399</v>
      </c>
      <c r="U165" s="139">
        <f t="shared" si="43"/>
        <v>263.99553324992951</v>
      </c>
      <c r="V165" s="139">
        <f t="shared" si="44"/>
        <v>317.60945178708448</v>
      </c>
      <c r="W165" s="139">
        <f t="shared" si="45"/>
        <v>63698.138562750901</v>
      </c>
      <c r="AD165" s="143">
        <f t="shared" si="54"/>
        <v>48488</v>
      </c>
      <c r="AE165" s="139">
        <f t="shared" si="57"/>
        <v>64015.748014537989</v>
      </c>
      <c r="AF165" s="139">
        <f t="shared" si="55"/>
        <v>581.60498503701399</v>
      </c>
      <c r="AG165" s="139">
        <f t="shared" si="46"/>
        <v>263.99553324992951</v>
      </c>
      <c r="AH165" s="139">
        <f t="shared" si="47"/>
        <v>317.60945178708448</v>
      </c>
      <c r="AI165" s="139">
        <f t="shared" si="48"/>
        <v>63698.138562750901</v>
      </c>
    </row>
    <row r="166" spans="6:35" x14ac:dyDescent="0.5">
      <c r="F166" s="143">
        <f t="shared" si="49"/>
        <v>48519</v>
      </c>
      <c r="G166" s="139">
        <f t="shared" si="50"/>
        <v>63698.138562750901</v>
      </c>
      <c r="H166" s="139">
        <f t="shared" si="51"/>
        <v>581.60498503701399</v>
      </c>
      <c r="I166" s="139">
        <f t="shared" si="40"/>
        <v>262.68573871982881</v>
      </c>
      <c r="J166" s="139">
        <f t="shared" si="41"/>
        <v>318.91924631718518</v>
      </c>
      <c r="K166" s="139">
        <f t="shared" si="42"/>
        <v>63379.219316433715</v>
      </c>
      <c r="R166" s="143">
        <f t="shared" si="52"/>
        <v>48519</v>
      </c>
      <c r="S166" s="139">
        <f t="shared" si="56"/>
        <v>63698.138562750901</v>
      </c>
      <c r="T166" s="139">
        <f t="shared" si="53"/>
        <v>581.60498503701399</v>
      </c>
      <c r="U166" s="139">
        <f t="shared" si="43"/>
        <v>262.68573871982881</v>
      </c>
      <c r="V166" s="139">
        <f t="shared" si="44"/>
        <v>318.91924631718518</v>
      </c>
      <c r="W166" s="139">
        <f t="shared" si="45"/>
        <v>63379.219316433715</v>
      </c>
      <c r="AD166" s="143">
        <f t="shared" si="54"/>
        <v>48519</v>
      </c>
      <c r="AE166" s="139">
        <f t="shared" si="57"/>
        <v>63698.138562750901</v>
      </c>
      <c r="AF166" s="139">
        <f t="shared" si="55"/>
        <v>581.60498503701399</v>
      </c>
      <c r="AG166" s="139">
        <f t="shared" si="46"/>
        <v>262.68573871982881</v>
      </c>
      <c r="AH166" s="139">
        <f t="shared" si="47"/>
        <v>318.91924631718518</v>
      </c>
      <c r="AI166" s="139">
        <f t="shared" si="48"/>
        <v>63379.219316433715</v>
      </c>
    </row>
    <row r="167" spans="6:35" x14ac:dyDescent="0.5">
      <c r="F167" s="143">
        <f t="shared" si="49"/>
        <v>48549</v>
      </c>
      <c r="G167" s="139">
        <f t="shared" si="50"/>
        <v>63379.219316433715</v>
      </c>
      <c r="H167" s="139">
        <f t="shared" si="51"/>
        <v>581.60498503701399</v>
      </c>
      <c r="I167" s="139">
        <f t="shared" si="40"/>
        <v>261.37054270780919</v>
      </c>
      <c r="J167" s="139">
        <f t="shared" si="41"/>
        <v>320.2344423292048</v>
      </c>
      <c r="K167" s="139">
        <f t="shared" si="42"/>
        <v>63058.984874104513</v>
      </c>
      <c r="R167" s="143">
        <f t="shared" si="52"/>
        <v>48549</v>
      </c>
      <c r="S167" s="139">
        <f t="shared" si="56"/>
        <v>63379.219316433715</v>
      </c>
      <c r="T167" s="139">
        <f t="shared" si="53"/>
        <v>581.60498503701399</v>
      </c>
      <c r="U167" s="139">
        <f t="shared" si="43"/>
        <v>261.37054270780919</v>
      </c>
      <c r="V167" s="139">
        <f t="shared" si="44"/>
        <v>320.2344423292048</v>
      </c>
      <c r="W167" s="139">
        <f t="shared" si="45"/>
        <v>63058.984874104513</v>
      </c>
      <c r="AD167" s="143">
        <f t="shared" si="54"/>
        <v>48549</v>
      </c>
      <c r="AE167" s="139">
        <f t="shared" si="57"/>
        <v>63379.219316433715</v>
      </c>
      <c r="AF167" s="139">
        <f t="shared" si="55"/>
        <v>581.60498503701399</v>
      </c>
      <c r="AG167" s="139">
        <f t="shared" si="46"/>
        <v>261.37054270780919</v>
      </c>
      <c r="AH167" s="139">
        <f t="shared" si="47"/>
        <v>320.2344423292048</v>
      </c>
      <c r="AI167" s="139">
        <f t="shared" si="48"/>
        <v>63058.984874104513</v>
      </c>
    </row>
    <row r="168" spans="6:35" x14ac:dyDescent="0.5">
      <c r="F168" s="143">
        <f t="shared" si="49"/>
        <v>48580</v>
      </c>
      <c r="G168" s="139">
        <f t="shared" si="50"/>
        <v>63058.984874104513</v>
      </c>
      <c r="H168" s="139">
        <f t="shared" si="51"/>
        <v>581.60498503701399</v>
      </c>
      <c r="I168" s="139">
        <f t="shared" si="40"/>
        <v>260.04992293861596</v>
      </c>
      <c r="J168" s="139">
        <f t="shared" si="41"/>
        <v>321.55506209839803</v>
      </c>
      <c r="K168" s="139">
        <f t="shared" si="42"/>
        <v>62737.429812006114</v>
      </c>
      <c r="R168" s="143">
        <f t="shared" si="52"/>
        <v>48580</v>
      </c>
      <c r="S168" s="139">
        <f t="shared" si="56"/>
        <v>63058.984874104513</v>
      </c>
      <c r="T168" s="139">
        <f t="shared" si="53"/>
        <v>581.60498503701399</v>
      </c>
      <c r="U168" s="139">
        <f t="shared" si="43"/>
        <v>260.04992293861596</v>
      </c>
      <c r="V168" s="139">
        <f t="shared" si="44"/>
        <v>321.55506209839803</v>
      </c>
      <c r="W168" s="139">
        <f t="shared" si="45"/>
        <v>62737.429812006114</v>
      </c>
      <c r="AD168" s="143">
        <f t="shared" si="54"/>
        <v>48580</v>
      </c>
      <c r="AE168" s="139">
        <f t="shared" si="57"/>
        <v>63058.984874104513</v>
      </c>
      <c r="AF168" s="139">
        <f t="shared" si="55"/>
        <v>581.60498503701399</v>
      </c>
      <c r="AG168" s="139">
        <f t="shared" si="46"/>
        <v>260.04992293861596</v>
      </c>
      <c r="AH168" s="139">
        <f t="shared" si="47"/>
        <v>321.55506209839803</v>
      </c>
      <c r="AI168" s="139">
        <f t="shared" si="48"/>
        <v>62737.429812006114</v>
      </c>
    </row>
    <row r="169" spans="6:35" x14ac:dyDescent="0.5">
      <c r="F169" s="143">
        <f t="shared" si="49"/>
        <v>48611</v>
      </c>
      <c r="G169" s="139">
        <f t="shared" si="50"/>
        <v>62737.429812006114</v>
      </c>
      <c r="H169" s="139">
        <f t="shared" si="51"/>
        <v>581.60498503701399</v>
      </c>
      <c r="I169" s="139">
        <f t="shared" si="40"/>
        <v>258.72385704513295</v>
      </c>
      <c r="J169" s="139">
        <f t="shared" si="41"/>
        <v>322.88112799188104</v>
      </c>
      <c r="K169" s="139">
        <f t="shared" si="42"/>
        <v>62414.548684014233</v>
      </c>
      <c r="R169" s="143">
        <f t="shared" si="52"/>
        <v>48611</v>
      </c>
      <c r="S169" s="139">
        <f t="shared" si="56"/>
        <v>62737.429812006114</v>
      </c>
      <c r="T169" s="139">
        <f t="shared" si="53"/>
        <v>581.60498503701399</v>
      </c>
      <c r="U169" s="139">
        <f t="shared" si="43"/>
        <v>258.72385704513295</v>
      </c>
      <c r="V169" s="139">
        <f t="shared" si="44"/>
        <v>322.88112799188104</v>
      </c>
      <c r="W169" s="139">
        <f t="shared" si="45"/>
        <v>62414.548684014233</v>
      </c>
      <c r="AD169" s="143">
        <f t="shared" si="54"/>
        <v>48611</v>
      </c>
      <c r="AE169" s="139">
        <f t="shared" si="57"/>
        <v>62737.429812006114</v>
      </c>
      <c r="AF169" s="139">
        <f t="shared" si="55"/>
        <v>581.60498503701399</v>
      </c>
      <c r="AG169" s="139">
        <f t="shared" si="46"/>
        <v>258.72385704513295</v>
      </c>
      <c r="AH169" s="139">
        <f t="shared" si="47"/>
        <v>322.88112799188104</v>
      </c>
      <c r="AI169" s="139">
        <f t="shared" si="48"/>
        <v>62414.548684014233</v>
      </c>
    </row>
    <row r="170" spans="6:35" x14ac:dyDescent="0.5">
      <c r="F170" s="143">
        <f t="shared" si="49"/>
        <v>48639</v>
      </c>
      <c r="G170" s="139">
        <f t="shared" si="50"/>
        <v>62414.548684014233</v>
      </c>
      <c r="H170" s="139">
        <f t="shared" si="51"/>
        <v>581.60498503701399</v>
      </c>
      <c r="I170" s="139">
        <f t="shared" si="40"/>
        <v>257.39232256800403</v>
      </c>
      <c r="J170" s="139">
        <f t="shared" si="41"/>
        <v>324.21266246900996</v>
      </c>
      <c r="K170" s="139">
        <f t="shared" si="42"/>
        <v>62090.336021545227</v>
      </c>
      <c r="R170" s="143">
        <f t="shared" si="52"/>
        <v>48639</v>
      </c>
      <c r="S170" s="139">
        <f t="shared" si="56"/>
        <v>62414.548684014233</v>
      </c>
      <c r="T170" s="139">
        <f t="shared" si="53"/>
        <v>581.60498503701399</v>
      </c>
      <c r="U170" s="139">
        <f t="shared" si="43"/>
        <v>257.39232256800403</v>
      </c>
      <c r="V170" s="139">
        <f t="shared" si="44"/>
        <v>324.21266246900996</v>
      </c>
      <c r="W170" s="139">
        <f t="shared" si="45"/>
        <v>62090.336021545227</v>
      </c>
      <c r="AD170" s="143">
        <f t="shared" si="54"/>
        <v>48639</v>
      </c>
      <c r="AE170" s="139">
        <f t="shared" si="57"/>
        <v>62414.548684014233</v>
      </c>
      <c r="AF170" s="139">
        <f t="shared" si="55"/>
        <v>581.60498503701399</v>
      </c>
      <c r="AG170" s="139">
        <f t="shared" si="46"/>
        <v>257.39232256800403</v>
      </c>
      <c r="AH170" s="139">
        <f t="shared" si="47"/>
        <v>324.21266246900996</v>
      </c>
      <c r="AI170" s="139">
        <f t="shared" si="48"/>
        <v>62090.336021545227</v>
      </c>
    </row>
    <row r="171" spans="6:35" x14ac:dyDescent="0.5">
      <c r="F171" s="143">
        <f t="shared" si="49"/>
        <v>48670</v>
      </c>
      <c r="G171" s="139">
        <f t="shared" si="50"/>
        <v>62090.336021545227</v>
      </c>
      <c r="H171" s="139">
        <f t="shared" si="51"/>
        <v>581.60498503701399</v>
      </c>
      <c r="I171" s="139">
        <f t="shared" si="40"/>
        <v>256.05529695525252</v>
      </c>
      <c r="J171" s="139">
        <f t="shared" si="41"/>
        <v>325.54968808176147</v>
      </c>
      <c r="K171" s="139">
        <f t="shared" si="42"/>
        <v>61764.786333463468</v>
      </c>
      <c r="R171" s="143">
        <f t="shared" si="52"/>
        <v>48670</v>
      </c>
      <c r="S171" s="139">
        <f t="shared" si="56"/>
        <v>62090.336021545227</v>
      </c>
      <c r="T171" s="139">
        <f t="shared" si="53"/>
        <v>581.60498503701399</v>
      </c>
      <c r="U171" s="139">
        <f t="shared" si="43"/>
        <v>256.05529695525252</v>
      </c>
      <c r="V171" s="139">
        <f t="shared" si="44"/>
        <v>325.54968808176147</v>
      </c>
      <c r="W171" s="139">
        <f t="shared" si="45"/>
        <v>61764.786333463468</v>
      </c>
      <c r="AD171" s="143">
        <f t="shared" si="54"/>
        <v>48670</v>
      </c>
      <c r="AE171" s="139">
        <f t="shared" si="57"/>
        <v>62090.336021545227</v>
      </c>
      <c r="AF171" s="139">
        <f t="shared" si="55"/>
        <v>581.60498503701399</v>
      </c>
      <c r="AG171" s="139">
        <f t="shared" si="46"/>
        <v>256.05529695525252</v>
      </c>
      <c r="AH171" s="139">
        <f t="shared" si="47"/>
        <v>325.54968808176147</v>
      </c>
      <c r="AI171" s="139">
        <f t="shared" si="48"/>
        <v>61764.786333463468</v>
      </c>
    </row>
    <row r="172" spans="6:35" x14ac:dyDescent="0.5">
      <c r="F172" s="143">
        <f t="shared" si="49"/>
        <v>48700</v>
      </c>
      <c r="G172" s="139">
        <f t="shared" si="50"/>
        <v>61764.786333463468</v>
      </c>
      <c r="H172" s="139">
        <f t="shared" si="51"/>
        <v>581.60498503701399</v>
      </c>
      <c r="I172" s="139">
        <f t="shared" si="40"/>
        <v>254.71275756189925</v>
      </c>
      <c r="J172" s="139">
        <f t="shared" si="41"/>
        <v>326.89222747511474</v>
      </c>
      <c r="K172" s="139">
        <f t="shared" si="42"/>
        <v>61437.894105988351</v>
      </c>
      <c r="R172" s="143">
        <f t="shared" si="52"/>
        <v>48700</v>
      </c>
      <c r="S172" s="139">
        <f t="shared" si="56"/>
        <v>61764.786333463468</v>
      </c>
      <c r="T172" s="139">
        <f t="shared" si="53"/>
        <v>581.60498503701399</v>
      </c>
      <c r="U172" s="139">
        <f t="shared" si="43"/>
        <v>254.71275756189925</v>
      </c>
      <c r="V172" s="139">
        <f t="shared" si="44"/>
        <v>326.89222747511474</v>
      </c>
      <c r="W172" s="139">
        <f t="shared" si="45"/>
        <v>61437.894105988351</v>
      </c>
      <c r="AD172" s="143">
        <f t="shared" si="54"/>
        <v>48700</v>
      </c>
      <c r="AE172" s="139">
        <f t="shared" si="57"/>
        <v>61764.786333463468</v>
      </c>
      <c r="AF172" s="139">
        <f t="shared" si="55"/>
        <v>581.60498503701399</v>
      </c>
      <c r="AG172" s="139">
        <f t="shared" si="46"/>
        <v>254.71275756189925</v>
      </c>
      <c r="AH172" s="139">
        <f t="shared" si="47"/>
        <v>326.89222747511474</v>
      </c>
      <c r="AI172" s="139">
        <f t="shared" si="48"/>
        <v>61437.894105988351</v>
      </c>
    </row>
    <row r="173" spans="6:35" x14ac:dyDescent="0.5">
      <c r="F173" s="143">
        <f t="shared" si="49"/>
        <v>48731</v>
      </c>
      <c r="G173" s="139">
        <f t="shared" si="50"/>
        <v>61437.894105988351</v>
      </c>
      <c r="H173" s="139">
        <f t="shared" si="51"/>
        <v>581.60498503701399</v>
      </c>
      <c r="I173" s="139">
        <f t="shared" si="40"/>
        <v>253.36468164957918</v>
      </c>
      <c r="J173" s="139">
        <f t="shared" si="41"/>
        <v>328.24030338743478</v>
      </c>
      <c r="K173" s="139">
        <f t="shared" si="42"/>
        <v>61109.653802600915</v>
      </c>
      <c r="R173" s="143">
        <f t="shared" si="52"/>
        <v>48731</v>
      </c>
      <c r="S173" s="139">
        <f t="shared" si="56"/>
        <v>61437.894105988351</v>
      </c>
      <c r="T173" s="139">
        <f t="shared" si="53"/>
        <v>581.60498503701399</v>
      </c>
      <c r="U173" s="139">
        <f t="shared" si="43"/>
        <v>253.36468164957918</v>
      </c>
      <c r="V173" s="139">
        <f t="shared" si="44"/>
        <v>328.24030338743478</v>
      </c>
      <c r="W173" s="139">
        <f t="shared" si="45"/>
        <v>61109.653802600915</v>
      </c>
      <c r="AD173" s="143">
        <f t="shared" si="54"/>
        <v>48731</v>
      </c>
      <c r="AE173" s="139">
        <f t="shared" si="57"/>
        <v>61437.894105988351</v>
      </c>
      <c r="AF173" s="139">
        <f t="shared" si="55"/>
        <v>581.60498503701399</v>
      </c>
      <c r="AG173" s="139">
        <f t="shared" si="46"/>
        <v>253.36468164957918</v>
      </c>
      <c r="AH173" s="139">
        <f t="shared" si="47"/>
        <v>328.24030338743478</v>
      </c>
      <c r="AI173" s="139">
        <f t="shared" si="48"/>
        <v>61109.653802600915</v>
      </c>
    </row>
    <row r="174" spans="6:35" x14ac:dyDescent="0.5">
      <c r="F174" s="143">
        <f t="shared" si="49"/>
        <v>48761</v>
      </c>
      <c r="G174" s="139">
        <f t="shared" si="50"/>
        <v>61109.653802600915</v>
      </c>
      <c r="H174" s="139">
        <f t="shared" si="51"/>
        <v>581.60498503701399</v>
      </c>
      <c r="I174" s="139">
        <f t="shared" si="40"/>
        <v>252.0110463861561</v>
      </c>
      <c r="J174" s="139">
        <f t="shared" si="41"/>
        <v>329.59393865085792</v>
      </c>
      <c r="K174" s="139">
        <f t="shared" si="42"/>
        <v>60780.05986395006</v>
      </c>
      <c r="R174" s="143">
        <f t="shared" si="52"/>
        <v>48761</v>
      </c>
      <c r="S174" s="139">
        <f t="shared" si="56"/>
        <v>61109.653802600915</v>
      </c>
      <c r="T174" s="139">
        <f t="shared" si="53"/>
        <v>581.60498503701399</v>
      </c>
      <c r="U174" s="139">
        <f t="shared" si="43"/>
        <v>252.0110463861561</v>
      </c>
      <c r="V174" s="139">
        <f t="shared" si="44"/>
        <v>329.59393865085792</v>
      </c>
      <c r="W174" s="139">
        <f t="shared" si="45"/>
        <v>60780.05986395006</v>
      </c>
      <c r="AD174" s="143">
        <f t="shared" si="54"/>
        <v>48761</v>
      </c>
      <c r="AE174" s="139">
        <f t="shared" si="57"/>
        <v>61109.653802600915</v>
      </c>
      <c r="AF174" s="139">
        <f t="shared" si="55"/>
        <v>581.60498503701399</v>
      </c>
      <c r="AG174" s="139">
        <f t="shared" si="46"/>
        <v>252.0110463861561</v>
      </c>
      <c r="AH174" s="139">
        <f t="shared" si="47"/>
        <v>329.59393865085792</v>
      </c>
      <c r="AI174" s="139">
        <f t="shared" si="48"/>
        <v>60780.05986395006</v>
      </c>
    </row>
    <row r="175" spans="6:35" x14ac:dyDescent="0.5">
      <c r="F175" s="143">
        <f t="shared" si="49"/>
        <v>48792</v>
      </c>
      <c r="G175" s="139">
        <f t="shared" si="50"/>
        <v>60780.05986395006</v>
      </c>
      <c r="H175" s="139">
        <f t="shared" si="51"/>
        <v>581.60498503701399</v>
      </c>
      <c r="I175" s="139">
        <f t="shared" si="40"/>
        <v>250.65182884533604</v>
      </c>
      <c r="J175" s="139">
        <f t="shared" si="41"/>
        <v>330.95315619167798</v>
      </c>
      <c r="K175" s="139">
        <f t="shared" si="42"/>
        <v>60449.106707758379</v>
      </c>
      <c r="R175" s="143">
        <f t="shared" si="52"/>
        <v>48792</v>
      </c>
      <c r="S175" s="139">
        <f t="shared" si="56"/>
        <v>60780.05986395006</v>
      </c>
      <c r="T175" s="139">
        <f t="shared" si="53"/>
        <v>581.60498503701399</v>
      </c>
      <c r="U175" s="139">
        <f t="shared" si="43"/>
        <v>250.65182884533604</v>
      </c>
      <c r="V175" s="139">
        <f t="shared" si="44"/>
        <v>330.95315619167798</v>
      </c>
      <c r="W175" s="139">
        <f t="shared" si="45"/>
        <v>60449.106707758379</v>
      </c>
      <c r="AD175" s="143">
        <f t="shared" si="54"/>
        <v>48792</v>
      </c>
      <c r="AE175" s="139">
        <f t="shared" si="57"/>
        <v>60780.05986395006</v>
      </c>
      <c r="AF175" s="139">
        <f t="shared" si="55"/>
        <v>581.60498503701399</v>
      </c>
      <c r="AG175" s="139">
        <f t="shared" si="46"/>
        <v>250.65182884533604</v>
      </c>
      <c r="AH175" s="139">
        <f t="shared" si="47"/>
        <v>330.95315619167798</v>
      </c>
      <c r="AI175" s="139">
        <f t="shared" si="48"/>
        <v>60449.106707758379</v>
      </c>
    </row>
    <row r="176" spans="6:35" x14ac:dyDescent="0.5">
      <c r="F176" s="143">
        <f t="shared" si="49"/>
        <v>48823</v>
      </c>
      <c r="G176" s="139">
        <f t="shared" si="50"/>
        <v>60449.106707758379</v>
      </c>
      <c r="H176" s="139">
        <f t="shared" si="51"/>
        <v>581.60498503701399</v>
      </c>
      <c r="I176" s="139">
        <f t="shared" si="40"/>
        <v>249.28700600627886</v>
      </c>
      <c r="J176" s="139">
        <f t="shared" si="41"/>
        <v>332.31797903073516</v>
      </c>
      <c r="K176" s="139">
        <f t="shared" si="42"/>
        <v>60116.788728727646</v>
      </c>
      <c r="R176" s="143">
        <f t="shared" si="52"/>
        <v>48823</v>
      </c>
      <c r="S176" s="139">
        <f t="shared" si="56"/>
        <v>60449.106707758379</v>
      </c>
      <c r="T176" s="139">
        <f t="shared" si="53"/>
        <v>581.60498503701399</v>
      </c>
      <c r="U176" s="139">
        <f t="shared" si="43"/>
        <v>249.28700600627886</v>
      </c>
      <c r="V176" s="139">
        <f t="shared" si="44"/>
        <v>332.31797903073516</v>
      </c>
      <c r="W176" s="139">
        <f t="shared" si="45"/>
        <v>60116.788728727646</v>
      </c>
      <c r="AD176" s="143">
        <f t="shared" si="54"/>
        <v>48823</v>
      </c>
      <c r="AE176" s="139">
        <f t="shared" si="57"/>
        <v>60449.106707758379</v>
      </c>
      <c r="AF176" s="139">
        <f t="shared" si="55"/>
        <v>581.60498503701399</v>
      </c>
      <c r="AG176" s="139">
        <f t="shared" si="46"/>
        <v>249.28700600627886</v>
      </c>
      <c r="AH176" s="139">
        <f t="shared" si="47"/>
        <v>332.31797903073516</v>
      </c>
      <c r="AI176" s="139">
        <f t="shared" si="48"/>
        <v>60116.788728727646</v>
      </c>
    </row>
    <row r="177" spans="6:35" x14ac:dyDescent="0.5">
      <c r="F177" s="143">
        <f t="shared" si="49"/>
        <v>48853</v>
      </c>
      <c r="G177" s="139">
        <f t="shared" si="50"/>
        <v>60116.788728727646</v>
      </c>
      <c r="H177" s="139">
        <f t="shared" si="51"/>
        <v>581.60498503701399</v>
      </c>
      <c r="I177" s="139">
        <f t="shared" si="40"/>
        <v>247.91655475320854</v>
      </c>
      <c r="J177" s="139">
        <f t="shared" si="41"/>
        <v>333.68843028380547</v>
      </c>
      <c r="K177" s="139">
        <f t="shared" si="42"/>
        <v>59783.100298443838</v>
      </c>
      <c r="R177" s="143">
        <f t="shared" si="52"/>
        <v>48853</v>
      </c>
      <c r="S177" s="139">
        <f t="shared" si="56"/>
        <v>60116.788728727646</v>
      </c>
      <c r="T177" s="139">
        <f t="shared" si="53"/>
        <v>581.60498503701399</v>
      </c>
      <c r="U177" s="139">
        <f t="shared" si="43"/>
        <v>247.91655475320854</v>
      </c>
      <c r="V177" s="139">
        <f t="shared" si="44"/>
        <v>333.68843028380547</v>
      </c>
      <c r="W177" s="139">
        <f t="shared" si="45"/>
        <v>59783.100298443838</v>
      </c>
      <c r="AD177" s="143">
        <f t="shared" si="54"/>
        <v>48853</v>
      </c>
      <c r="AE177" s="139">
        <f t="shared" si="57"/>
        <v>60116.788728727646</v>
      </c>
      <c r="AF177" s="139">
        <f t="shared" si="55"/>
        <v>581.60498503701399</v>
      </c>
      <c r="AG177" s="139">
        <f t="shared" si="46"/>
        <v>247.91655475320854</v>
      </c>
      <c r="AH177" s="139">
        <f t="shared" si="47"/>
        <v>333.68843028380547</v>
      </c>
      <c r="AI177" s="139">
        <f t="shared" si="48"/>
        <v>59783.100298443838</v>
      </c>
    </row>
    <row r="178" spans="6:35" x14ac:dyDescent="0.5">
      <c r="F178" s="143">
        <f t="shared" si="49"/>
        <v>48884</v>
      </c>
      <c r="G178" s="139">
        <f t="shared" si="50"/>
        <v>59783.100298443838</v>
      </c>
      <c r="H178" s="139">
        <f t="shared" si="51"/>
        <v>581.60498503701399</v>
      </c>
      <c r="I178" s="139">
        <f t="shared" si="40"/>
        <v>246.54045187502143</v>
      </c>
      <c r="J178" s="139">
        <f t="shared" si="41"/>
        <v>335.06453316199259</v>
      </c>
      <c r="K178" s="139">
        <f t="shared" si="42"/>
        <v>59448.035765281849</v>
      </c>
      <c r="R178" s="143">
        <f t="shared" si="52"/>
        <v>48884</v>
      </c>
      <c r="S178" s="139">
        <f t="shared" si="56"/>
        <v>59783.100298443838</v>
      </c>
      <c r="T178" s="139">
        <f t="shared" si="53"/>
        <v>581.60498503701399</v>
      </c>
      <c r="U178" s="139">
        <f t="shared" si="43"/>
        <v>246.54045187502143</v>
      </c>
      <c r="V178" s="139">
        <f t="shared" si="44"/>
        <v>335.06453316199259</v>
      </c>
      <c r="W178" s="139">
        <f t="shared" si="45"/>
        <v>59448.035765281849</v>
      </c>
      <c r="AD178" s="143">
        <f t="shared" si="54"/>
        <v>48884</v>
      </c>
      <c r="AE178" s="139">
        <f t="shared" si="57"/>
        <v>59783.100298443838</v>
      </c>
      <c r="AF178" s="139">
        <f t="shared" si="55"/>
        <v>581.60498503701399</v>
      </c>
      <c r="AG178" s="139">
        <f t="shared" si="46"/>
        <v>246.54045187502143</v>
      </c>
      <c r="AH178" s="139">
        <f t="shared" si="47"/>
        <v>335.06453316199259</v>
      </c>
      <c r="AI178" s="139">
        <f t="shared" si="48"/>
        <v>59448.035765281849</v>
      </c>
    </row>
    <row r="179" spans="6:35" x14ac:dyDescent="0.5">
      <c r="F179" s="143">
        <f t="shared" si="49"/>
        <v>48914</v>
      </c>
      <c r="G179" s="139">
        <f t="shared" si="50"/>
        <v>59448.035765281849</v>
      </c>
      <c r="H179" s="139">
        <f t="shared" si="51"/>
        <v>581.60498503701399</v>
      </c>
      <c r="I179" s="139">
        <f t="shared" si="40"/>
        <v>245.15867406489338</v>
      </c>
      <c r="J179" s="139">
        <f t="shared" si="41"/>
        <v>336.44631097212061</v>
      </c>
      <c r="K179" s="139">
        <f t="shared" si="42"/>
        <v>59111.589454309731</v>
      </c>
      <c r="R179" s="143">
        <f t="shared" si="52"/>
        <v>48914</v>
      </c>
      <c r="S179" s="139">
        <f t="shared" si="56"/>
        <v>59448.035765281849</v>
      </c>
      <c r="T179" s="139">
        <f t="shared" si="53"/>
        <v>581.60498503701399</v>
      </c>
      <c r="U179" s="139">
        <f t="shared" si="43"/>
        <v>245.15867406489338</v>
      </c>
      <c r="V179" s="139">
        <f t="shared" si="44"/>
        <v>336.44631097212061</v>
      </c>
      <c r="W179" s="139">
        <f t="shared" si="45"/>
        <v>59111.589454309731</v>
      </c>
      <c r="AD179" s="143">
        <f t="shared" si="54"/>
        <v>48914</v>
      </c>
      <c r="AE179" s="139">
        <f t="shared" si="57"/>
        <v>59448.035765281849</v>
      </c>
      <c r="AF179" s="139">
        <f t="shared" si="55"/>
        <v>581.60498503701399</v>
      </c>
      <c r="AG179" s="139">
        <f t="shared" si="46"/>
        <v>245.15867406489338</v>
      </c>
      <c r="AH179" s="139">
        <f t="shared" si="47"/>
        <v>336.44631097212061</v>
      </c>
      <c r="AI179" s="139">
        <f t="shared" si="48"/>
        <v>59111.589454309731</v>
      </c>
    </row>
    <row r="180" spans="6:35" x14ac:dyDescent="0.5">
      <c r="F180" s="143">
        <f t="shared" si="49"/>
        <v>48945</v>
      </c>
      <c r="G180" s="139">
        <f t="shared" si="50"/>
        <v>59111.589454309731</v>
      </c>
      <c r="H180" s="139">
        <f t="shared" si="51"/>
        <v>581.60498503701399</v>
      </c>
      <c r="I180" s="139">
        <f t="shared" si="40"/>
        <v>243.77119791988474</v>
      </c>
      <c r="J180" s="139">
        <f t="shared" si="41"/>
        <v>337.83378711712925</v>
      </c>
      <c r="K180" s="139">
        <f t="shared" si="42"/>
        <v>58773.7556671926</v>
      </c>
      <c r="R180" s="143">
        <f t="shared" si="52"/>
        <v>48945</v>
      </c>
      <c r="S180" s="139">
        <f t="shared" si="56"/>
        <v>59111.589454309731</v>
      </c>
      <c r="T180" s="139">
        <f t="shared" si="53"/>
        <v>581.60498503701399</v>
      </c>
      <c r="U180" s="139">
        <f t="shared" si="43"/>
        <v>243.77119791988474</v>
      </c>
      <c r="V180" s="139">
        <f t="shared" si="44"/>
        <v>337.83378711712925</v>
      </c>
      <c r="W180" s="139">
        <f t="shared" si="45"/>
        <v>58773.7556671926</v>
      </c>
      <c r="AD180" s="143">
        <f t="shared" si="54"/>
        <v>48945</v>
      </c>
      <c r="AE180" s="139">
        <f t="shared" si="57"/>
        <v>59111.589454309731</v>
      </c>
      <c r="AF180" s="139">
        <f t="shared" si="55"/>
        <v>581.60498503701399</v>
      </c>
      <c r="AG180" s="139">
        <f t="shared" si="46"/>
        <v>243.77119791988474</v>
      </c>
      <c r="AH180" s="139">
        <f t="shared" si="47"/>
        <v>337.83378711712925</v>
      </c>
      <c r="AI180" s="139">
        <f t="shared" si="48"/>
        <v>58773.7556671926</v>
      </c>
    </row>
    <row r="181" spans="6:35" x14ac:dyDescent="0.5">
      <c r="F181" s="143">
        <f t="shared" si="49"/>
        <v>48976</v>
      </c>
      <c r="G181" s="139">
        <f t="shared" si="50"/>
        <v>58773.7556671926</v>
      </c>
      <c r="H181" s="139">
        <f t="shared" si="51"/>
        <v>581.60498503701399</v>
      </c>
      <c r="I181" s="139">
        <f t="shared" si="40"/>
        <v>242.37799994054416</v>
      </c>
      <c r="J181" s="139">
        <f t="shared" si="41"/>
        <v>339.22698509646983</v>
      </c>
      <c r="K181" s="139">
        <f t="shared" si="42"/>
        <v>58434.528682096126</v>
      </c>
      <c r="R181" s="143">
        <f t="shared" si="52"/>
        <v>48976</v>
      </c>
      <c r="S181" s="139">
        <f t="shared" si="56"/>
        <v>58773.7556671926</v>
      </c>
      <c r="T181" s="139">
        <f t="shared" si="53"/>
        <v>581.60498503701399</v>
      </c>
      <c r="U181" s="139">
        <f t="shared" si="43"/>
        <v>242.37799994054416</v>
      </c>
      <c r="V181" s="139">
        <f t="shared" si="44"/>
        <v>339.22698509646983</v>
      </c>
      <c r="W181" s="139">
        <f t="shared" si="45"/>
        <v>58434.528682096126</v>
      </c>
      <c r="AD181" s="143">
        <f t="shared" si="54"/>
        <v>48976</v>
      </c>
      <c r="AE181" s="139">
        <f t="shared" si="57"/>
        <v>58773.7556671926</v>
      </c>
      <c r="AF181" s="139">
        <f t="shared" si="55"/>
        <v>581.60498503701399</v>
      </c>
      <c r="AG181" s="139">
        <f t="shared" si="46"/>
        <v>242.37799994054416</v>
      </c>
      <c r="AH181" s="139">
        <f t="shared" si="47"/>
        <v>339.22698509646983</v>
      </c>
      <c r="AI181" s="139">
        <f t="shared" si="48"/>
        <v>58434.528682096126</v>
      </c>
    </row>
    <row r="182" spans="6:35" x14ac:dyDescent="0.5">
      <c r="F182" s="143">
        <f t="shared" si="49"/>
        <v>49004</v>
      </c>
      <c r="G182" s="139">
        <f t="shared" si="50"/>
        <v>58434.528682096126</v>
      </c>
      <c r="H182" s="139">
        <f t="shared" si="51"/>
        <v>581.60498503701399</v>
      </c>
      <c r="I182" s="139">
        <f t="shared" si="40"/>
        <v>240.97905653051055</v>
      </c>
      <c r="J182" s="139">
        <f t="shared" si="41"/>
        <v>340.62592850650344</v>
      </c>
      <c r="K182" s="139">
        <f t="shared" si="42"/>
        <v>58093.902753589624</v>
      </c>
      <c r="R182" s="143">
        <f t="shared" si="52"/>
        <v>49004</v>
      </c>
      <c r="S182" s="139">
        <f t="shared" si="56"/>
        <v>58434.528682096126</v>
      </c>
      <c r="T182" s="139">
        <f t="shared" si="53"/>
        <v>581.60498503701399</v>
      </c>
      <c r="U182" s="139">
        <f t="shared" si="43"/>
        <v>240.97905653051055</v>
      </c>
      <c r="V182" s="139">
        <f t="shared" si="44"/>
        <v>340.62592850650344</v>
      </c>
      <c r="W182" s="139">
        <f t="shared" si="45"/>
        <v>58093.902753589624</v>
      </c>
      <c r="AD182" s="143">
        <f t="shared" si="54"/>
        <v>49004</v>
      </c>
      <c r="AE182" s="139">
        <f t="shared" si="57"/>
        <v>58434.528682096126</v>
      </c>
      <c r="AF182" s="139">
        <f t="shared" si="55"/>
        <v>581.60498503701399</v>
      </c>
      <c r="AG182" s="139">
        <f t="shared" si="46"/>
        <v>240.97905653051055</v>
      </c>
      <c r="AH182" s="139">
        <f t="shared" si="47"/>
        <v>340.62592850650344</v>
      </c>
      <c r="AI182" s="139">
        <f t="shared" si="48"/>
        <v>58093.902753589624</v>
      </c>
    </row>
    <row r="183" spans="6:35" x14ac:dyDescent="0.5">
      <c r="F183" s="143">
        <f t="shared" si="49"/>
        <v>49035</v>
      </c>
      <c r="G183" s="139">
        <f t="shared" si="50"/>
        <v>58093.902753589624</v>
      </c>
      <c r="H183" s="139">
        <f t="shared" si="51"/>
        <v>581.60498503701399</v>
      </c>
      <c r="I183" s="139">
        <f t="shared" si="40"/>
        <v>239.57434399611347</v>
      </c>
      <c r="J183" s="139">
        <f t="shared" si="41"/>
        <v>342.03064104090049</v>
      </c>
      <c r="K183" s="139">
        <f t="shared" si="42"/>
        <v>57751.872112548721</v>
      </c>
      <c r="R183" s="143">
        <f t="shared" si="52"/>
        <v>49035</v>
      </c>
      <c r="S183" s="139">
        <f t="shared" si="56"/>
        <v>58093.902753589624</v>
      </c>
      <c r="T183" s="139">
        <f t="shared" si="53"/>
        <v>581.60498503701399</v>
      </c>
      <c r="U183" s="139">
        <f t="shared" si="43"/>
        <v>239.57434399611347</v>
      </c>
      <c r="V183" s="139">
        <f t="shared" si="44"/>
        <v>342.03064104090049</v>
      </c>
      <c r="W183" s="139">
        <f t="shared" si="45"/>
        <v>57751.872112548721</v>
      </c>
      <c r="AD183" s="143">
        <f t="shared" si="54"/>
        <v>49035</v>
      </c>
      <c r="AE183" s="139">
        <f t="shared" si="57"/>
        <v>58093.902753589624</v>
      </c>
      <c r="AF183" s="139">
        <f t="shared" si="55"/>
        <v>581.60498503701399</v>
      </c>
      <c r="AG183" s="139">
        <f t="shared" si="46"/>
        <v>239.57434399611347</v>
      </c>
      <c r="AH183" s="139">
        <f t="shared" si="47"/>
        <v>342.03064104090049</v>
      </c>
      <c r="AI183" s="139">
        <f t="shared" si="48"/>
        <v>57751.872112548721</v>
      </c>
    </row>
    <row r="184" spans="6:35" x14ac:dyDescent="0.5">
      <c r="F184" s="143">
        <f t="shared" si="49"/>
        <v>49065</v>
      </c>
      <c r="G184" s="139">
        <f t="shared" si="50"/>
        <v>57751.872112548721</v>
      </c>
      <c r="H184" s="139">
        <f t="shared" si="51"/>
        <v>581.60498503701399</v>
      </c>
      <c r="I184" s="139">
        <f t="shared" si="40"/>
        <v>238.16383854597171</v>
      </c>
      <c r="J184" s="139">
        <f t="shared" si="41"/>
        <v>343.44114649104228</v>
      </c>
      <c r="K184" s="139">
        <f t="shared" si="42"/>
        <v>57408.430966057676</v>
      </c>
      <c r="R184" s="143">
        <f t="shared" si="52"/>
        <v>49065</v>
      </c>
      <c r="S184" s="139">
        <f t="shared" si="56"/>
        <v>57751.872112548721</v>
      </c>
      <c r="T184" s="139">
        <f t="shared" si="53"/>
        <v>581.60498503701399</v>
      </c>
      <c r="U184" s="139">
        <f t="shared" si="43"/>
        <v>238.16383854597171</v>
      </c>
      <c r="V184" s="139">
        <f t="shared" si="44"/>
        <v>343.44114649104228</v>
      </c>
      <c r="W184" s="139">
        <f t="shared" si="45"/>
        <v>57408.430966057676</v>
      </c>
      <c r="AD184" s="143">
        <f t="shared" si="54"/>
        <v>49065</v>
      </c>
      <c r="AE184" s="139">
        <f t="shared" si="57"/>
        <v>57751.872112548721</v>
      </c>
      <c r="AF184" s="139">
        <f t="shared" si="55"/>
        <v>581.60498503701399</v>
      </c>
      <c r="AG184" s="139">
        <f t="shared" si="46"/>
        <v>238.16383854597171</v>
      </c>
      <c r="AH184" s="139">
        <f t="shared" si="47"/>
        <v>343.44114649104228</v>
      </c>
      <c r="AI184" s="139">
        <f t="shared" si="48"/>
        <v>57408.430966057676</v>
      </c>
    </row>
    <row r="185" spans="6:35" x14ac:dyDescent="0.5">
      <c r="F185" s="143">
        <f t="shared" si="49"/>
        <v>49096</v>
      </c>
      <c r="G185" s="139">
        <f t="shared" si="50"/>
        <v>57408.430966057676</v>
      </c>
      <c r="H185" s="139">
        <f t="shared" si="51"/>
        <v>581.60498503701399</v>
      </c>
      <c r="I185" s="139">
        <f t="shared" si="40"/>
        <v>236.74751629059043</v>
      </c>
      <c r="J185" s="139">
        <f t="shared" si="41"/>
        <v>344.85746874642359</v>
      </c>
      <c r="K185" s="139">
        <f t="shared" si="42"/>
        <v>57063.573497311256</v>
      </c>
      <c r="R185" s="143">
        <f t="shared" si="52"/>
        <v>49096</v>
      </c>
      <c r="S185" s="139">
        <f t="shared" si="56"/>
        <v>57408.430966057676</v>
      </c>
      <c r="T185" s="139">
        <f t="shared" si="53"/>
        <v>581.60498503701399</v>
      </c>
      <c r="U185" s="139">
        <f t="shared" si="43"/>
        <v>236.74751629059043</v>
      </c>
      <c r="V185" s="139">
        <f t="shared" si="44"/>
        <v>344.85746874642359</v>
      </c>
      <c r="W185" s="139">
        <f t="shared" si="45"/>
        <v>57063.573497311256</v>
      </c>
      <c r="AD185" s="143">
        <f t="shared" si="54"/>
        <v>49096</v>
      </c>
      <c r="AE185" s="139">
        <f t="shared" si="57"/>
        <v>57408.430966057676</v>
      </c>
      <c r="AF185" s="139">
        <f t="shared" si="55"/>
        <v>581.60498503701399</v>
      </c>
      <c r="AG185" s="139">
        <f t="shared" si="46"/>
        <v>236.74751629059043</v>
      </c>
      <c r="AH185" s="139">
        <f t="shared" si="47"/>
        <v>344.85746874642359</v>
      </c>
      <c r="AI185" s="139">
        <f t="shared" si="48"/>
        <v>57063.573497311256</v>
      </c>
    </row>
    <row r="186" spans="6:35" x14ac:dyDescent="0.5">
      <c r="F186" s="143">
        <f t="shared" si="49"/>
        <v>49126</v>
      </c>
      <c r="G186" s="139">
        <f t="shared" si="50"/>
        <v>57063.573497311256</v>
      </c>
      <c r="H186" s="139">
        <f t="shared" si="51"/>
        <v>581.60498503701399</v>
      </c>
      <c r="I186" s="139">
        <f t="shared" si="40"/>
        <v>235.32535324195655</v>
      </c>
      <c r="J186" s="139">
        <f t="shared" si="41"/>
        <v>346.27963179505741</v>
      </c>
      <c r="K186" s="139">
        <f t="shared" si="42"/>
        <v>56717.2938655162</v>
      </c>
      <c r="R186" s="143">
        <f t="shared" si="52"/>
        <v>49126</v>
      </c>
      <c r="S186" s="139">
        <f t="shared" si="56"/>
        <v>57063.573497311256</v>
      </c>
      <c r="T186" s="139">
        <f t="shared" si="53"/>
        <v>581.60498503701399</v>
      </c>
      <c r="U186" s="139">
        <f t="shared" si="43"/>
        <v>235.32535324195655</v>
      </c>
      <c r="V186" s="139">
        <f t="shared" si="44"/>
        <v>346.27963179505741</v>
      </c>
      <c r="W186" s="139">
        <f t="shared" si="45"/>
        <v>56717.2938655162</v>
      </c>
      <c r="AD186" s="143">
        <f t="shared" si="54"/>
        <v>49126</v>
      </c>
      <c r="AE186" s="139">
        <f t="shared" si="57"/>
        <v>57063.573497311256</v>
      </c>
      <c r="AF186" s="139">
        <f t="shared" si="55"/>
        <v>581.60498503701399</v>
      </c>
      <c r="AG186" s="139">
        <f t="shared" si="46"/>
        <v>235.32535324195655</v>
      </c>
      <c r="AH186" s="139">
        <f t="shared" si="47"/>
        <v>346.27963179505741</v>
      </c>
      <c r="AI186" s="139">
        <f t="shared" si="48"/>
        <v>56717.2938655162</v>
      </c>
    </row>
    <row r="187" spans="6:35" x14ac:dyDescent="0.5">
      <c r="F187" s="143">
        <f t="shared" si="49"/>
        <v>49157</v>
      </c>
      <c r="G187" s="139">
        <f t="shared" si="50"/>
        <v>56717.2938655162</v>
      </c>
      <c r="H187" s="139">
        <f t="shared" si="51"/>
        <v>581.60498503701399</v>
      </c>
      <c r="I187" s="139">
        <f t="shared" si="40"/>
        <v>233.89732531313248</v>
      </c>
      <c r="J187" s="139">
        <f t="shared" si="41"/>
        <v>347.70765972388153</v>
      </c>
      <c r="K187" s="139">
        <f t="shared" si="42"/>
        <v>56369.586205792315</v>
      </c>
      <c r="R187" s="143">
        <f t="shared" si="52"/>
        <v>49157</v>
      </c>
      <c r="S187" s="139">
        <f t="shared" si="56"/>
        <v>56717.2938655162</v>
      </c>
      <c r="T187" s="139">
        <f t="shared" si="53"/>
        <v>581.60498503701399</v>
      </c>
      <c r="U187" s="139">
        <f t="shared" si="43"/>
        <v>233.89732531313248</v>
      </c>
      <c r="V187" s="139">
        <f t="shared" si="44"/>
        <v>347.70765972388153</v>
      </c>
      <c r="W187" s="139">
        <f t="shared" si="45"/>
        <v>56369.586205792315</v>
      </c>
      <c r="AD187" s="143">
        <f t="shared" si="54"/>
        <v>49157</v>
      </c>
      <c r="AE187" s="139">
        <f t="shared" si="57"/>
        <v>56717.2938655162</v>
      </c>
      <c r="AF187" s="139">
        <f t="shared" si="55"/>
        <v>581.60498503701399</v>
      </c>
      <c r="AG187" s="139">
        <f t="shared" si="46"/>
        <v>233.89732531313248</v>
      </c>
      <c r="AH187" s="139">
        <f t="shared" si="47"/>
        <v>347.70765972388153</v>
      </c>
      <c r="AI187" s="139">
        <f t="shared" si="48"/>
        <v>56369.586205792315</v>
      </c>
    </row>
    <row r="188" spans="6:35" x14ac:dyDescent="0.5">
      <c r="F188" s="143">
        <f t="shared" si="49"/>
        <v>49188</v>
      </c>
      <c r="G188" s="139">
        <f t="shared" si="50"/>
        <v>56369.586205792315</v>
      </c>
      <c r="H188" s="139">
        <f t="shared" si="51"/>
        <v>581.60498503701399</v>
      </c>
      <c r="I188" s="139">
        <f t="shared" si="40"/>
        <v>232.46340831784804</v>
      </c>
      <c r="J188" s="139">
        <f t="shared" si="41"/>
        <v>349.14157671916598</v>
      </c>
      <c r="K188" s="139">
        <f t="shared" si="42"/>
        <v>56020.44462907315</v>
      </c>
      <c r="R188" s="143">
        <f t="shared" si="52"/>
        <v>49188</v>
      </c>
      <c r="S188" s="139">
        <f t="shared" si="56"/>
        <v>56369.586205792315</v>
      </c>
      <c r="T188" s="139">
        <f t="shared" si="53"/>
        <v>581.60498503701399</v>
      </c>
      <c r="U188" s="139">
        <f t="shared" si="43"/>
        <v>232.46340831784804</v>
      </c>
      <c r="V188" s="139">
        <f t="shared" si="44"/>
        <v>349.14157671916598</v>
      </c>
      <c r="W188" s="139">
        <f t="shared" si="45"/>
        <v>56020.44462907315</v>
      </c>
      <c r="AD188" s="143">
        <f t="shared" si="54"/>
        <v>49188</v>
      </c>
      <c r="AE188" s="139">
        <f t="shared" si="57"/>
        <v>56369.586205792315</v>
      </c>
      <c r="AF188" s="139">
        <f t="shared" si="55"/>
        <v>581.60498503701399</v>
      </c>
      <c r="AG188" s="139">
        <f t="shared" si="46"/>
        <v>232.46340831784804</v>
      </c>
      <c r="AH188" s="139">
        <f t="shared" si="47"/>
        <v>349.14157671916598</v>
      </c>
      <c r="AI188" s="139">
        <f t="shared" si="48"/>
        <v>56020.44462907315</v>
      </c>
    </row>
    <row r="189" spans="6:35" x14ac:dyDescent="0.5">
      <c r="F189" s="143">
        <f t="shared" si="49"/>
        <v>49218</v>
      </c>
      <c r="G189" s="139">
        <f t="shared" si="50"/>
        <v>56020.44462907315</v>
      </c>
      <c r="H189" s="139">
        <f t="shared" si="51"/>
        <v>581.60498503701399</v>
      </c>
      <c r="I189" s="139">
        <f t="shared" si="40"/>
        <v>231.02357797009103</v>
      </c>
      <c r="J189" s="139">
        <f t="shared" si="41"/>
        <v>350.58140706692296</v>
      </c>
      <c r="K189" s="139">
        <f t="shared" si="42"/>
        <v>55669.863222006228</v>
      </c>
      <c r="R189" s="143">
        <f t="shared" si="52"/>
        <v>49218</v>
      </c>
      <c r="S189" s="139">
        <f t="shared" si="56"/>
        <v>56020.44462907315</v>
      </c>
      <c r="T189" s="139">
        <f t="shared" si="53"/>
        <v>581.60498503701399</v>
      </c>
      <c r="U189" s="139">
        <f t="shared" si="43"/>
        <v>231.02357797009103</v>
      </c>
      <c r="V189" s="139">
        <f t="shared" si="44"/>
        <v>350.58140706692296</v>
      </c>
      <c r="W189" s="139">
        <f t="shared" si="45"/>
        <v>55669.863222006228</v>
      </c>
      <c r="AD189" s="143">
        <f t="shared" si="54"/>
        <v>49218</v>
      </c>
      <c r="AE189" s="139">
        <f t="shared" si="57"/>
        <v>56020.44462907315</v>
      </c>
      <c r="AF189" s="139">
        <f t="shared" si="55"/>
        <v>581.60498503701399</v>
      </c>
      <c r="AG189" s="139">
        <f t="shared" si="46"/>
        <v>231.02357797009103</v>
      </c>
      <c r="AH189" s="139">
        <f t="shared" si="47"/>
        <v>350.58140706692296</v>
      </c>
      <c r="AI189" s="139">
        <f t="shared" si="48"/>
        <v>55669.863222006228</v>
      </c>
    </row>
    <row r="190" spans="6:35" x14ac:dyDescent="0.5">
      <c r="F190" s="143">
        <f t="shared" si="49"/>
        <v>49249</v>
      </c>
      <c r="G190" s="139">
        <f t="shared" si="50"/>
        <v>55669.863222006228</v>
      </c>
      <c r="H190" s="139">
        <f t="shared" si="51"/>
        <v>581.60498503701399</v>
      </c>
      <c r="I190" s="139">
        <f t="shared" si="40"/>
        <v>229.57780988369572</v>
      </c>
      <c r="J190" s="139">
        <f t="shared" si="41"/>
        <v>352.02717515331824</v>
      </c>
      <c r="K190" s="139">
        <f t="shared" si="42"/>
        <v>55317.836046852914</v>
      </c>
      <c r="R190" s="143">
        <f t="shared" si="52"/>
        <v>49249</v>
      </c>
      <c r="S190" s="139">
        <f t="shared" si="56"/>
        <v>55669.863222006228</v>
      </c>
      <c r="T190" s="139">
        <f t="shared" si="53"/>
        <v>581.60498503701399</v>
      </c>
      <c r="U190" s="139">
        <f t="shared" si="43"/>
        <v>229.57780988369572</v>
      </c>
      <c r="V190" s="139">
        <f t="shared" si="44"/>
        <v>352.02717515331824</v>
      </c>
      <c r="W190" s="139">
        <f t="shared" si="45"/>
        <v>55317.836046852914</v>
      </c>
      <c r="AD190" s="143">
        <f t="shared" si="54"/>
        <v>49249</v>
      </c>
      <c r="AE190" s="139">
        <f t="shared" si="57"/>
        <v>55669.863222006228</v>
      </c>
      <c r="AF190" s="139">
        <f t="shared" si="55"/>
        <v>581.60498503701399</v>
      </c>
      <c r="AG190" s="139">
        <f t="shared" si="46"/>
        <v>229.57780988369572</v>
      </c>
      <c r="AH190" s="139">
        <f t="shared" si="47"/>
        <v>352.02717515331824</v>
      </c>
      <c r="AI190" s="139">
        <f t="shared" si="48"/>
        <v>55317.836046852914</v>
      </c>
    </row>
    <row r="191" spans="6:35" x14ac:dyDescent="0.5">
      <c r="F191" s="143">
        <f t="shared" si="49"/>
        <v>49279</v>
      </c>
      <c r="G191" s="139">
        <f t="shared" si="50"/>
        <v>55317.836046852914</v>
      </c>
      <c r="H191" s="139">
        <f t="shared" si="51"/>
        <v>581.60498503701399</v>
      </c>
      <c r="I191" s="139">
        <f t="shared" si="40"/>
        <v>228.12607957192992</v>
      </c>
      <c r="J191" s="139">
        <f t="shared" si="41"/>
        <v>353.47890546508404</v>
      </c>
      <c r="K191" s="139">
        <f t="shared" si="42"/>
        <v>54964.357141387831</v>
      </c>
      <c r="R191" s="143">
        <f t="shared" si="52"/>
        <v>49279</v>
      </c>
      <c r="S191" s="139">
        <f t="shared" si="56"/>
        <v>55317.836046852914</v>
      </c>
      <c r="T191" s="139">
        <f t="shared" si="53"/>
        <v>581.60498503701399</v>
      </c>
      <c r="U191" s="139">
        <f t="shared" si="43"/>
        <v>228.12607957192992</v>
      </c>
      <c r="V191" s="139">
        <f t="shared" si="44"/>
        <v>353.47890546508404</v>
      </c>
      <c r="W191" s="139">
        <f t="shared" si="45"/>
        <v>54964.357141387831</v>
      </c>
      <c r="AD191" s="143">
        <f t="shared" si="54"/>
        <v>49279</v>
      </c>
      <c r="AE191" s="139">
        <f t="shared" si="57"/>
        <v>55317.836046852914</v>
      </c>
      <c r="AF191" s="139">
        <f t="shared" si="55"/>
        <v>581.60498503701399</v>
      </c>
      <c r="AG191" s="139">
        <f t="shared" si="46"/>
        <v>228.12607957192992</v>
      </c>
      <c r="AH191" s="139">
        <f t="shared" si="47"/>
        <v>353.47890546508404</v>
      </c>
      <c r="AI191" s="139">
        <f t="shared" si="48"/>
        <v>54964.357141387831</v>
      </c>
    </row>
    <row r="192" spans="6:35" x14ac:dyDescent="0.5">
      <c r="F192" s="143">
        <f t="shared" si="49"/>
        <v>49310</v>
      </c>
      <c r="G192" s="139">
        <f t="shared" si="50"/>
        <v>54964.357141387831</v>
      </c>
      <c r="H192" s="139">
        <f t="shared" si="51"/>
        <v>581.60498503701399</v>
      </c>
      <c r="I192" s="139">
        <f t="shared" si="40"/>
        <v>226.66836244708023</v>
      </c>
      <c r="J192" s="139">
        <f t="shared" si="41"/>
        <v>354.93662258993379</v>
      </c>
      <c r="K192" s="139">
        <f t="shared" si="42"/>
        <v>54609.420518797895</v>
      </c>
      <c r="R192" s="143">
        <f t="shared" si="52"/>
        <v>49310</v>
      </c>
      <c r="S192" s="139">
        <f t="shared" si="56"/>
        <v>54964.357141387831</v>
      </c>
      <c r="T192" s="139">
        <f t="shared" si="53"/>
        <v>581.60498503701399</v>
      </c>
      <c r="U192" s="139">
        <f t="shared" si="43"/>
        <v>226.66836244708023</v>
      </c>
      <c r="V192" s="139">
        <f t="shared" si="44"/>
        <v>354.93662258993379</v>
      </c>
      <c r="W192" s="139">
        <f t="shared" si="45"/>
        <v>54609.420518797895</v>
      </c>
      <c r="AD192" s="143">
        <f t="shared" si="54"/>
        <v>49310</v>
      </c>
      <c r="AE192" s="139">
        <f t="shared" si="57"/>
        <v>54964.357141387831</v>
      </c>
      <c r="AF192" s="139">
        <f t="shared" si="55"/>
        <v>581.60498503701399</v>
      </c>
      <c r="AG192" s="139">
        <f t="shared" si="46"/>
        <v>226.66836244708023</v>
      </c>
      <c r="AH192" s="139">
        <f t="shared" si="47"/>
        <v>354.93662258993379</v>
      </c>
      <c r="AI192" s="139">
        <f t="shared" si="48"/>
        <v>54609.420518797895</v>
      </c>
    </row>
    <row r="193" spans="6:35" x14ac:dyDescent="0.5">
      <c r="F193" s="143">
        <f t="shared" si="49"/>
        <v>49341</v>
      </c>
      <c r="G193" s="139">
        <f t="shared" si="50"/>
        <v>54609.420518797895</v>
      </c>
      <c r="H193" s="139">
        <f t="shared" si="51"/>
        <v>581.60498503701399</v>
      </c>
      <c r="I193" s="139">
        <f t="shared" si="40"/>
        <v>225.20463382003553</v>
      </c>
      <c r="J193" s="139">
        <f t="shared" si="41"/>
        <v>356.40035121697849</v>
      </c>
      <c r="K193" s="139">
        <f t="shared" si="42"/>
        <v>54253.020167580915</v>
      </c>
      <c r="R193" s="143">
        <f t="shared" si="52"/>
        <v>49341</v>
      </c>
      <c r="S193" s="139">
        <f t="shared" si="56"/>
        <v>54609.420518797895</v>
      </c>
      <c r="T193" s="139">
        <f t="shared" si="53"/>
        <v>581.60498503701399</v>
      </c>
      <c r="U193" s="139">
        <f t="shared" si="43"/>
        <v>225.20463382003553</v>
      </c>
      <c r="V193" s="139">
        <f t="shared" si="44"/>
        <v>356.40035121697849</v>
      </c>
      <c r="W193" s="139">
        <f t="shared" si="45"/>
        <v>54253.020167580915</v>
      </c>
      <c r="AD193" s="143">
        <f t="shared" si="54"/>
        <v>49341</v>
      </c>
      <c r="AE193" s="139">
        <f t="shared" si="57"/>
        <v>54609.420518797895</v>
      </c>
      <c r="AF193" s="139">
        <f t="shared" si="55"/>
        <v>581.60498503701399</v>
      </c>
      <c r="AG193" s="139">
        <f t="shared" si="46"/>
        <v>225.20463382003553</v>
      </c>
      <c r="AH193" s="139">
        <f t="shared" si="47"/>
        <v>356.40035121697849</v>
      </c>
      <c r="AI193" s="139">
        <f t="shared" si="48"/>
        <v>54253.020167580915</v>
      </c>
    </row>
    <row r="194" spans="6:35" x14ac:dyDescent="0.5">
      <c r="F194" s="143">
        <f t="shared" si="49"/>
        <v>49369</v>
      </c>
      <c r="G194" s="139">
        <f t="shared" si="50"/>
        <v>54253.020167580915</v>
      </c>
      <c r="H194" s="139">
        <f t="shared" si="51"/>
        <v>581.60498503701399</v>
      </c>
      <c r="I194" s="139">
        <f t="shared" si="40"/>
        <v>223.73486889986899</v>
      </c>
      <c r="J194" s="139">
        <f t="shared" si="41"/>
        <v>357.87011613714503</v>
      </c>
      <c r="K194" s="139">
        <f t="shared" si="42"/>
        <v>53895.150051443772</v>
      </c>
      <c r="R194" s="143">
        <f t="shared" si="52"/>
        <v>49369</v>
      </c>
      <c r="S194" s="139">
        <f t="shared" si="56"/>
        <v>54253.020167580915</v>
      </c>
      <c r="T194" s="139">
        <f t="shared" si="53"/>
        <v>581.60498503701399</v>
      </c>
      <c r="U194" s="139">
        <f t="shared" si="43"/>
        <v>223.73486889986899</v>
      </c>
      <c r="V194" s="139">
        <f t="shared" si="44"/>
        <v>357.87011613714503</v>
      </c>
      <c r="W194" s="139">
        <f t="shared" si="45"/>
        <v>53895.150051443772</v>
      </c>
      <c r="AD194" s="143">
        <f t="shared" si="54"/>
        <v>49369</v>
      </c>
      <c r="AE194" s="139">
        <f t="shared" si="57"/>
        <v>54253.020167580915</v>
      </c>
      <c r="AF194" s="139">
        <f t="shared" si="55"/>
        <v>581.60498503701399</v>
      </c>
      <c r="AG194" s="139">
        <f t="shared" si="46"/>
        <v>223.73486889986899</v>
      </c>
      <c r="AH194" s="139">
        <f t="shared" si="47"/>
        <v>357.87011613714503</v>
      </c>
      <c r="AI194" s="139">
        <f t="shared" si="48"/>
        <v>53895.150051443772</v>
      </c>
    </row>
    <row r="195" spans="6:35" x14ac:dyDescent="0.5">
      <c r="F195" s="143">
        <f t="shared" si="49"/>
        <v>49400</v>
      </c>
      <c r="G195" s="139">
        <f t="shared" si="50"/>
        <v>53895.150051443772</v>
      </c>
      <c r="H195" s="139">
        <f t="shared" si="51"/>
        <v>581.60498503701399</v>
      </c>
      <c r="I195" s="139">
        <f t="shared" si="40"/>
        <v>222.25904279341805</v>
      </c>
      <c r="J195" s="139">
        <f t="shared" si="41"/>
        <v>359.34594224359591</v>
      </c>
      <c r="K195" s="139">
        <f t="shared" si="42"/>
        <v>53535.804109200173</v>
      </c>
      <c r="R195" s="143">
        <f t="shared" si="52"/>
        <v>49400</v>
      </c>
      <c r="S195" s="139">
        <f t="shared" si="56"/>
        <v>53895.150051443772</v>
      </c>
      <c r="T195" s="139">
        <f t="shared" si="53"/>
        <v>581.60498503701399</v>
      </c>
      <c r="U195" s="139">
        <f t="shared" si="43"/>
        <v>222.25904279341805</v>
      </c>
      <c r="V195" s="139">
        <f t="shared" si="44"/>
        <v>359.34594224359591</v>
      </c>
      <c r="W195" s="139">
        <f t="shared" si="45"/>
        <v>53535.804109200173</v>
      </c>
      <c r="AD195" s="143">
        <f t="shared" si="54"/>
        <v>49400</v>
      </c>
      <c r="AE195" s="139">
        <f t="shared" si="57"/>
        <v>53895.150051443772</v>
      </c>
      <c r="AF195" s="139">
        <f t="shared" si="55"/>
        <v>581.60498503701399</v>
      </c>
      <c r="AG195" s="139">
        <f t="shared" si="46"/>
        <v>222.25904279341805</v>
      </c>
      <c r="AH195" s="139">
        <f t="shared" si="47"/>
        <v>359.34594224359591</v>
      </c>
      <c r="AI195" s="139">
        <f t="shared" si="48"/>
        <v>53535.804109200173</v>
      </c>
    </row>
    <row r="196" spans="6:35" x14ac:dyDescent="0.5">
      <c r="F196" s="143">
        <f t="shared" si="49"/>
        <v>49430</v>
      </c>
      <c r="G196" s="139">
        <f t="shared" si="50"/>
        <v>53535.804109200173</v>
      </c>
      <c r="H196" s="139">
        <f t="shared" si="51"/>
        <v>581.60498503701399</v>
      </c>
      <c r="I196" s="139">
        <f t="shared" si="40"/>
        <v>220.77713050486284</v>
      </c>
      <c r="J196" s="139">
        <f t="shared" si="41"/>
        <v>360.82785453215115</v>
      </c>
      <c r="K196" s="139">
        <f t="shared" si="42"/>
        <v>53174.976254668021</v>
      </c>
      <c r="R196" s="143">
        <f t="shared" si="52"/>
        <v>49430</v>
      </c>
      <c r="S196" s="139">
        <f t="shared" si="56"/>
        <v>53535.804109200173</v>
      </c>
      <c r="T196" s="139">
        <f t="shared" si="53"/>
        <v>581.60498503701399</v>
      </c>
      <c r="U196" s="139">
        <f t="shared" si="43"/>
        <v>220.77713050486284</v>
      </c>
      <c r="V196" s="139">
        <f t="shared" si="44"/>
        <v>360.82785453215115</v>
      </c>
      <c r="W196" s="139">
        <f t="shared" si="45"/>
        <v>53174.976254668021</v>
      </c>
      <c r="AD196" s="143">
        <f t="shared" si="54"/>
        <v>49430</v>
      </c>
      <c r="AE196" s="139">
        <f t="shared" si="57"/>
        <v>53535.804109200173</v>
      </c>
      <c r="AF196" s="139">
        <f t="shared" si="55"/>
        <v>581.60498503701399</v>
      </c>
      <c r="AG196" s="139">
        <f t="shared" si="46"/>
        <v>220.77713050486284</v>
      </c>
      <c r="AH196" s="139">
        <f t="shared" si="47"/>
        <v>360.82785453215115</v>
      </c>
      <c r="AI196" s="139">
        <f t="shared" si="48"/>
        <v>53174.976254668021</v>
      </c>
    </row>
    <row r="197" spans="6:35" x14ac:dyDescent="0.5">
      <c r="F197" s="143">
        <f t="shared" si="49"/>
        <v>49461</v>
      </c>
      <c r="G197" s="139">
        <f t="shared" si="50"/>
        <v>53174.976254668021</v>
      </c>
      <c r="H197" s="139">
        <f t="shared" si="51"/>
        <v>581.60498503701399</v>
      </c>
      <c r="I197" s="139">
        <f t="shared" si="40"/>
        <v>219.2891069353029</v>
      </c>
      <c r="J197" s="139">
        <f t="shared" si="41"/>
        <v>362.31587810171106</v>
      </c>
      <c r="K197" s="139">
        <f t="shared" si="42"/>
        <v>52812.660376566309</v>
      </c>
      <c r="R197" s="143">
        <f t="shared" si="52"/>
        <v>49461</v>
      </c>
      <c r="S197" s="139">
        <f t="shared" si="56"/>
        <v>53174.976254668021</v>
      </c>
      <c r="T197" s="139">
        <f t="shared" si="53"/>
        <v>581.60498503701399</v>
      </c>
      <c r="U197" s="139">
        <f t="shared" si="43"/>
        <v>219.2891069353029</v>
      </c>
      <c r="V197" s="139">
        <f t="shared" si="44"/>
        <v>362.31587810171106</v>
      </c>
      <c r="W197" s="139">
        <f t="shared" si="45"/>
        <v>52812.660376566309</v>
      </c>
      <c r="AD197" s="143">
        <f t="shared" si="54"/>
        <v>49461</v>
      </c>
      <c r="AE197" s="139">
        <f t="shared" si="57"/>
        <v>53174.976254668021</v>
      </c>
      <c r="AF197" s="139">
        <f t="shared" si="55"/>
        <v>581.60498503701399</v>
      </c>
      <c r="AG197" s="139">
        <f t="shared" si="46"/>
        <v>219.2891069353029</v>
      </c>
      <c r="AH197" s="139">
        <f t="shared" si="47"/>
        <v>362.31587810171106</v>
      </c>
      <c r="AI197" s="139">
        <f t="shared" si="48"/>
        <v>52812.660376566309</v>
      </c>
    </row>
    <row r="198" spans="6:35" x14ac:dyDescent="0.5">
      <c r="F198" s="143">
        <f t="shared" si="49"/>
        <v>49491</v>
      </c>
      <c r="G198" s="139">
        <f t="shared" si="50"/>
        <v>52812.660376566309</v>
      </c>
      <c r="H198" s="139">
        <f t="shared" si="51"/>
        <v>581.60498503701399</v>
      </c>
      <c r="I198" s="139">
        <f t="shared" si="40"/>
        <v>217.79494688233194</v>
      </c>
      <c r="J198" s="139">
        <f t="shared" si="41"/>
        <v>363.81003815468205</v>
      </c>
      <c r="K198" s="139">
        <f t="shared" si="42"/>
        <v>52448.850338411627</v>
      </c>
      <c r="R198" s="143">
        <f t="shared" si="52"/>
        <v>49491</v>
      </c>
      <c r="S198" s="139">
        <f t="shared" si="56"/>
        <v>52812.660376566309</v>
      </c>
      <c r="T198" s="139">
        <f t="shared" si="53"/>
        <v>581.60498503701399</v>
      </c>
      <c r="U198" s="139">
        <f t="shared" si="43"/>
        <v>217.79494688233194</v>
      </c>
      <c r="V198" s="139">
        <f t="shared" si="44"/>
        <v>363.81003815468205</v>
      </c>
      <c r="W198" s="139">
        <f t="shared" si="45"/>
        <v>52448.850338411627</v>
      </c>
      <c r="AD198" s="143">
        <f t="shared" si="54"/>
        <v>49491</v>
      </c>
      <c r="AE198" s="139">
        <f t="shared" si="57"/>
        <v>52812.660376566309</v>
      </c>
      <c r="AF198" s="139">
        <f t="shared" si="55"/>
        <v>581.60498503701399</v>
      </c>
      <c r="AG198" s="139">
        <f t="shared" si="46"/>
        <v>217.79494688233194</v>
      </c>
      <c r="AH198" s="139">
        <f t="shared" si="47"/>
        <v>363.81003815468205</v>
      </c>
      <c r="AI198" s="139">
        <f t="shared" si="48"/>
        <v>52448.850338411627</v>
      </c>
    </row>
    <row r="199" spans="6:35" x14ac:dyDescent="0.5">
      <c r="F199" s="143">
        <f t="shared" si="49"/>
        <v>49522</v>
      </c>
      <c r="G199" s="139">
        <f t="shared" si="50"/>
        <v>52448.850338411627</v>
      </c>
      <c r="H199" s="139">
        <f t="shared" si="51"/>
        <v>581.60498503701399</v>
      </c>
      <c r="I199" s="139">
        <f t="shared" si="40"/>
        <v>216.29462503961113</v>
      </c>
      <c r="J199" s="139">
        <f t="shared" si="41"/>
        <v>365.31035999740288</v>
      </c>
      <c r="K199" s="139">
        <f t="shared" si="42"/>
        <v>52083.539978414221</v>
      </c>
      <c r="R199" s="143">
        <f t="shared" si="52"/>
        <v>49522</v>
      </c>
      <c r="S199" s="139">
        <f t="shared" si="56"/>
        <v>52448.850338411627</v>
      </c>
      <c r="T199" s="139">
        <f t="shared" si="53"/>
        <v>581.60498503701399</v>
      </c>
      <c r="U199" s="139">
        <f t="shared" si="43"/>
        <v>216.29462503961113</v>
      </c>
      <c r="V199" s="139">
        <f t="shared" si="44"/>
        <v>365.31035999740288</v>
      </c>
      <c r="W199" s="139">
        <f t="shared" si="45"/>
        <v>52083.539978414221</v>
      </c>
      <c r="AD199" s="143">
        <f t="shared" si="54"/>
        <v>49522</v>
      </c>
      <c r="AE199" s="139">
        <f t="shared" si="57"/>
        <v>52448.850338411627</v>
      </c>
      <c r="AF199" s="139">
        <f t="shared" si="55"/>
        <v>581.60498503701399</v>
      </c>
      <c r="AG199" s="139">
        <f t="shared" si="46"/>
        <v>216.29462503961113</v>
      </c>
      <c r="AH199" s="139">
        <f t="shared" si="47"/>
        <v>365.31035999740288</v>
      </c>
      <c r="AI199" s="139">
        <f t="shared" si="48"/>
        <v>52083.539978414221</v>
      </c>
    </row>
    <row r="200" spans="6:35" x14ac:dyDescent="0.5">
      <c r="F200" s="143">
        <f t="shared" si="49"/>
        <v>49553</v>
      </c>
      <c r="G200" s="139">
        <f t="shared" si="50"/>
        <v>52083.539978414221</v>
      </c>
      <c r="H200" s="139">
        <f t="shared" si="51"/>
        <v>581.60498503701399</v>
      </c>
      <c r="I200" s="139">
        <f t="shared" si="40"/>
        <v>214.78811599644041</v>
      </c>
      <c r="J200" s="139">
        <f t="shared" si="41"/>
        <v>366.81686904057358</v>
      </c>
      <c r="K200" s="139">
        <f t="shared" si="42"/>
        <v>51716.723109373648</v>
      </c>
      <c r="R200" s="143">
        <f t="shared" si="52"/>
        <v>49553</v>
      </c>
      <c r="S200" s="139">
        <f t="shared" si="56"/>
        <v>52083.539978414221</v>
      </c>
      <c r="T200" s="139">
        <f t="shared" si="53"/>
        <v>581.60498503701399</v>
      </c>
      <c r="U200" s="139">
        <f t="shared" si="43"/>
        <v>214.78811599644041</v>
      </c>
      <c r="V200" s="139">
        <f t="shared" si="44"/>
        <v>366.81686904057358</v>
      </c>
      <c r="W200" s="139">
        <f t="shared" si="45"/>
        <v>51716.723109373648</v>
      </c>
      <c r="AD200" s="143">
        <f t="shared" si="54"/>
        <v>49553</v>
      </c>
      <c r="AE200" s="139">
        <f t="shared" si="57"/>
        <v>52083.539978414221</v>
      </c>
      <c r="AF200" s="139">
        <f t="shared" si="55"/>
        <v>581.60498503701399</v>
      </c>
      <c r="AG200" s="139">
        <f t="shared" si="46"/>
        <v>214.78811599644041</v>
      </c>
      <c r="AH200" s="139">
        <f t="shared" si="47"/>
        <v>366.81686904057358</v>
      </c>
      <c r="AI200" s="139">
        <f t="shared" si="48"/>
        <v>51716.723109373648</v>
      </c>
    </row>
    <row r="201" spans="6:35" x14ac:dyDescent="0.5">
      <c r="F201" s="143">
        <f t="shared" si="49"/>
        <v>49583</v>
      </c>
      <c r="G201" s="139">
        <f t="shared" si="50"/>
        <v>51716.723109373648</v>
      </c>
      <c r="H201" s="139">
        <f t="shared" si="51"/>
        <v>581.60498503701399</v>
      </c>
      <c r="I201" s="139">
        <f t="shared" si="40"/>
        <v>213.27539423732821</v>
      </c>
      <c r="J201" s="139">
        <f t="shared" si="41"/>
        <v>368.32959079968577</v>
      </c>
      <c r="K201" s="139">
        <f t="shared" si="42"/>
        <v>51348.393518573961</v>
      </c>
      <c r="R201" s="143">
        <f t="shared" si="52"/>
        <v>49583</v>
      </c>
      <c r="S201" s="139">
        <f t="shared" si="56"/>
        <v>51716.723109373648</v>
      </c>
      <c r="T201" s="139">
        <f t="shared" si="53"/>
        <v>581.60498503701399</v>
      </c>
      <c r="U201" s="139">
        <f t="shared" si="43"/>
        <v>213.27539423732821</v>
      </c>
      <c r="V201" s="139">
        <f t="shared" si="44"/>
        <v>368.32959079968577</v>
      </c>
      <c r="W201" s="139">
        <f t="shared" si="45"/>
        <v>51348.393518573961</v>
      </c>
      <c r="AD201" s="143">
        <f t="shared" si="54"/>
        <v>49583</v>
      </c>
      <c r="AE201" s="139">
        <f t="shared" si="57"/>
        <v>51716.723109373648</v>
      </c>
      <c r="AF201" s="139">
        <f t="shared" si="55"/>
        <v>581.60498503701399</v>
      </c>
      <c r="AG201" s="139">
        <f t="shared" si="46"/>
        <v>213.27539423732821</v>
      </c>
      <c r="AH201" s="139">
        <f t="shared" si="47"/>
        <v>368.32959079968577</v>
      </c>
      <c r="AI201" s="139">
        <f t="shared" si="48"/>
        <v>51348.393518573961</v>
      </c>
    </row>
    <row r="202" spans="6:35" x14ac:dyDescent="0.5">
      <c r="F202" s="143">
        <f t="shared" si="49"/>
        <v>49614</v>
      </c>
      <c r="G202" s="139">
        <f t="shared" si="50"/>
        <v>51348.393518573961</v>
      </c>
      <c r="H202" s="139">
        <f t="shared" si="51"/>
        <v>581.60498503701399</v>
      </c>
      <c r="I202" s="139">
        <f t="shared" si="40"/>
        <v>211.75643414155914</v>
      </c>
      <c r="J202" s="139">
        <f t="shared" si="41"/>
        <v>369.84855089545488</v>
      </c>
      <c r="K202" s="139">
        <f t="shared" si="42"/>
        <v>50978.544967678507</v>
      </c>
      <c r="R202" s="143">
        <f t="shared" si="52"/>
        <v>49614</v>
      </c>
      <c r="S202" s="139">
        <f t="shared" si="56"/>
        <v>51348.393518573961</v>
      </c>
      <c r="T202" s="139">
        <f t="shared" si="53"/>
        <v>581.60498503701399</v>
      </c>
      <c r="U202" s="139">
        <f t="shared" si="43"/>
        <v>211.75643414155914</v>
      </c>
      <c r="V202" s="139">
        <f t="shared" si="44"/>
        <v>369.84855089545488</v>
      </c>
      <c r="W202" s="139">
        <f t="shared" si="45"/>
        <v>50978.544967678507</v>
      </c>
      <c r="AD202" s="143">
        <f t="shared" si="54"/>
        <v>49614</v>
      </c>
      <c r="AE202" s="139">
        <f t="shared" si="57"/>
        <v>51348.393518573961</v>
      </c>
      <c r="AF202" s="139">
        <f t="shared" si="55"/>
        <v>581.60498503701399</v>
      </c>
      <c r="AG202" s="139">
        <f t="shared" si="46"/>
        <v>211.75643414155914</v>
      </c>
      <c r="AH202" s="139">
        <f t="shared" si="47"/>
        <v>369.84855089545488</v>
      </c>
      <c r="AI202" s="139">
        <f t="shared" si="48"/>
        <v>50978.544967678507</v>
      </c>
    </row>
    <row r="203" spans="6:35" x14ac:dyDescent="0.5">
      <c r="F203" s="143">
        <f t="shared" si="49"/>
        <v>49644</v>
      </c>
      <c r="G203" s="139">
        <f t="shared" si="50"/>
        <v>50978.544967678507</v>
      </c>
      <c r="H203" s="139">
        <f t="shared" si="51"/>
        <v>581.60498503701399</v>
      </c>
      <c r="I203" s="139">
        <f t="shared" si="40"/>
        <v>210.23120998276019</v>
      </c>
      <c r="J203" s="139">
        <f t="shared" si="41"/>
        <v>371.37377505425377</v>
      </c>
      <c r="K203" s="139">
        <f t="shared" si="42"/>
        <v>50607.17119262425</v>
      </c>
      <c r="R203" s="143">
        <f t="shared" si="52"/>
        <v>49644</v>
      </c>
      <c r="S203" s="139">
        <f t="shared" si="56"/>
        <v>50978.544967678507</v>
      </c>
      <c r="T203" s="139">
        <f t="shared" si="53"/>
        <v>581.60498503701399</v>
      </c>
      <c r="U203" s="139">
        <f t="shared" si="43"/>
        <v>210.23120998276019</v>
      </c>
      <c r="V203" s="139">
        <f t="shared" si="44"/>
        <v>371.37377505425377</v>
      </c>
      <c r="W203" s="139">
        <f t="shared" si="45"/>
        <v>50607.17119262425</v>
      </c>
      <c r="AD203" s="143">
        <f t="shared" si="54"/>
        <v>49644</v>
      </c>
      <c r="AE203" s="139">
        <f t="shared" si="57"/>
        <v>50978.544967678507</v>
      </c>
      <c r="AF203" s="139">
        <f t="shared" si="55"/>
        <v>581.60498503701399</v>
      </c>
      <c r="AG203" s="139">
        <f t="shared" si="46"/>
        <v>210.23120998276019</v>
      </c>
      <c r="AH203" s="139">
        <f t="shared" si="47"/>
        <v>371.37377505425377</v>
      </c>
      <c r="AI203" s="139">
        <f t="shared" si="48"/>
        <v>50607.17119262425</v>
      </c>
    </row>
    <row r="204" spans="6:35" x14ac:dyDescent="0.5">
      <c r="F204" s="143">
        <f t="shared" si="49"/>
        <v>49675</v>
      </c>
      <c r="G204" s="139">
        <f t="shared" si="50"/>
        <v>50607.17119262425</v>
      </c>
      <c r="H204" s="139">
        <f t="shared" si="51"/>
        <v>581.60498503701399</v>
      </c>
      <c r="I204" s="139">
        <f t="shared" ref="I204:I225" si="58">G204*($D$17/$D$15)</f>
        <v>208.69969592846493</v>
      </c>
      <c r="J204" s="139">
        <f t="shared" ref="J204:J225" si="59">H204-I204</f>
        <v>372.90528910854903</v>
      </c>
      <c r="K204" s="139">
        <f t="shared" ref="K204:K225" si="60">G204-J204</f>
        <v>50234.265903515698</v>
      </c>
      <c r="R204" s="143">
        <f t="shared" si="52"/>
        <v>49675</v>
      </c>
      <c r="S204" s="139">
        <f t="shared" si="56"/>
        <v>50607.17119262425</v>
      </c>
      <c r="T204" s="139">
        <f t="shared" si="53"/>
        <v>581.60498503701399</v>
      </c>
      <c r="U204" s="139">
        <f t="shared" ref="U204:U225" si="61">S204*($D$17/$D$15)</f>
        <v>208.69969592846493</v>
      </c>
      <c r="V204" s="139">
        <f t="shared" ref="V204:V225" si="62">T204-U204</f>
        <v>372.90528910854903</v>
      </c>
      <c r="W204" s="139">
        <f t="shared" ref="W204:W225" si="63">S204-V204</f>
        <v>50234.265903515698</v>
      </c>
      <c r="AD204" s="143">
        <f t="shared" si="54"/>
        <v>49675</v>
      </c>
      <c r="AE204" s="139">
        <f t="shared" si="57"/>
        <v>50607.17119262425</v>
      </c>
      <c r="AF204" s="139">
        <f t="shared" si="55"/>
        <v>581.60498503701399</v>
      </c>
      <c r="AG204" s="139">
        <f t="shared" ref="AG204:AG225" si="64">AE204*($D$17/$D$15)</f>
        <v>208.69969592846493</v>
      </c>
      <c r="AH204" s="139">
        <f t="shared" ref="AH204:AH225" si="65">AF204-AG204</f>
        <v>372.90528910854903</v>
      </c>
      <c r="AI204" s="139">
        <f t="shared" ref="AI204:AI225" si="66">AE204-AH204</f>
        <v>50234.265903515698</v>
      </c>
    </row>
    <row r="205" spans="6:35" x14ac:dyDescent="0.5">
      <c r="F205" s="143">
        <f t="shared" ref="F205:F225" si="67">F204+32*(12/$D$15)-DAY(F204+(31*(12/$D$15)))</f>
        <v>49706</v>
      </c>
      <c r="G205" s="139">
        <f t="shared" ref="G205:G225" si="68">IF(K204&gt;0,K204,0)</f>
        <v>50234.265903515698</v>
      </c>
      <c r="H205" s="139">
        <f t="shared" ref="H205:H225" si="69">IF(G205&gt;$D$19,$D$19,G205+I205)</f>
        <v>581.60498503701399</v>
      </c>
      <c r="I205" s="139">
        <f t="shared" si="58"/>
        <v>207.16186603967608</v>
      </c>
      <c r="J205" s="139">
        <f t="shared" si="59"/>
        <v>374.44311899733793</v>
      </c>
      <c r="K205" s="139">
        <f t="shared" si="60"/>
        <v>49859.822784518357</v>
      </c>
      <c r="R205" s="143">
        <f t="shared" ref="R205:R225" si="70">R204+32*(12/$D$15)-DAY(R204+(31*(12/$D$15)))</f>
        <v>49706</v>
      </c>
      <c r="S205" s="139">
        <f t="shared" si="56"/>
        <v>50234.265903515698</v>
      </c>
      <c r="T205" s="139">
        <f t="shared" ref="T205:T225" si="71">IF(S205&gt;$D$19,$D$19,S205+U205)</f>
        <v>581.60498503701399</v>
      </c>
      <c r="U205" s="139">
        <f t="shared" si="61"/>
        <v>207.16186603967608</v>
      </c>
      <c r="V205" s="139">
        <f t="shared" si="62"/>
        <v>374.44311899733793</v>
      </c>
      <c r="W205" s="139">
        <f t="shared" si="63"/>
        <v>49859.822784518357</v>
      </c>
      <c r="AD205" s="143">
        <f t="shared" ref="AD205:AD225" si="72">AD204+32*(12/$D$15)-DAY(AD204+(31*(12/$D$15)))</f>
        <v>49706</v>
      </c>
      <c r="AE205" s="139">
        <f t="shared" si="57"/>
        <v>50234.265903515698</v>
      </c>
      <c r="AF205" s="139">
        <f t="shared" ref="AF205:AF225" si="73">IF(AE205&gt;$D$19,$D$19,AE205+AG205)</f>
        <v>581.60498503701399</v>
      </c>
      <c r="AG205" s="139">
        <f t="shared" si="64"/>
        <v>207.16186603967608</v>
      </c>
      <c r="AH205" s="139">
        <f t="shared" si="65"/>
        <v>374.44311899733793</v>
      </c>
      <c r="AI205" s="139">
        <f t="shared" si="66"/>
        <v>49859.822784518357</v>
      </c>
    </row>
    <row r="206" spans="6:35" x14ac:dyDescent="0.5">
      <c r="F206" s="143">
        <f t="shared" si="67"/>
        <v>49735</v>
      </c>
      <c r="G206" s="139">
        <f t="shared" si="68"/>
        <v>49859.822784518357</v>
      </c>
      <c r="H206" s="139">
        <f t="shared" si="69"/>
        <v>581.60498503701399</v>
      </c>
      <c r="I206" s="139">
        <f t="shared" si="58"/>
        <v>205.61769427042611</v>
      </c>
      <c r="J206" s="139">
        <f t="shared" si="59"/>
        <v>375.98729076658788</v>
      </c>
      <c r="K206" s="139">
        <f t="shared" si="60"/>
        <v>49483.835493751772</v>
      </c>
      <c r="R206" s="143">
        <f t="shared" si="70"/>
        <v>49735</v>
      </c>
      <c r="S206" s="139">
        <f t="shared" si="56"/>
        <v>49859.822784518357</v>
      </c>
      <c r="T206" s="139">
        <f t="shared" si="71"/>
        <v>581.60498503701399</v>
      </c>
      <c r="U206" s="139">
        <f t="shared" si="61"/>
        <v>205.61769427042611</v>
      </c>
      <c r="V206" s="139">
        <f t="shared" si="62"/>
        <v>375.98729076658788</v>
      </c>
      <c r="W206" s="139">
        <f t="shared" si="63"/>
        <v>49483.835493751772</v>
      </c>
      <c r="AD206" s="143">
        <f t="shared" si="72"/>
        <v>49735</v>
      </c>
      <c r="AE206" s="139">
        <f t="shared" si="57"/>
        <v>49859.822784518357</v>
      </c>
      <c r="AF206" s="139">
        <f t="shared" si="73"/>
        <v>581.60498503701399</v>
      </c>
      <c r="AG206" s="139">
        <f t="shared" si="64"/>
        <v>205.61769427042611</v>
      </c>
      <c r="AH206" s="139">
        <f t="shared" si="65"/>
        <v>375.98729076658788</v>
      </c>
      <c r="AI206" s="139">
        <f t="shared" si="66"/>
        <v>49483.835493751772</v>
      </c>
    </row>
    <row r="207" spans="6:35" x14ac:dyDescent="0.5">
      <c r="F207" s="143">
        <f t="shared" si="67"/>
        <v>49766</v>
      </c>
      <c r="G207" s="139">
        <f t="shared" si="68"/>
        <v>49483.835493751772</v>
      </c>
      <c r="H207" s="139">
        <f t="shared" si="69"/>
        <v>581.60498503701399</v>
      </c>
      <c r="I207" s="139">
        <f t="shared" si="58"/>
        <v>204.06715446733611</v>
      </c>
      <c r="J207" s="139">
        <f t="shared" si="59"/>
        <v>377.53783056967791</v>
      </c>
      <c r="K207" s="139">
        <f t="shared" si="60"/>
        <v>49106.297663182093</v>
      </c>
      <c r="R207" s="143">
        <f t="shared" si="70"/>
        <v>49766</v>
      </c>
      <c r="S207" s="139">
        <f t="shared" si="56"/>
        <v>49483.835493751772</v>
      </c>
      <c r="T207" s="139">
        <f t="shared" si="71"/>
        <v>581.60498503701399</v>
      </c>
      <c r="U207" s="139">
        <f t="shared" si="61"/>
        <v>204.06715446733611</v>
      </c>
      <c r="V207" s="139">
        <f t="shared" si="62"/>
        <v>377.53783056967791</v>
      </c>
      <c r="W207" s="139">
        <f t="shared" si="63"/>
        <v>49106.297663182093</v>
      </c>
      <c r="AD207" s="143">
        <f t="shared" si="72"/>
        <v>49766</v>
      </c>
      <c r="AE207" s="139">
        <f t="shared" si="57"/>
        <v>49483.835493751772</v>
      </c>
      <c r="AF207" s="139">
        <f t="shared" si="73"/>
        <v>581.60498503701399</v>
      </c>
      <c r="AG207" s="139">
        <f t="shared" si="64"/>
        <v>204.06715446733611</v>
      </c>
      <c r="AH207" s="139">
        <f t="shared" si="65"/>
        <v>377.53783056967791</v>
      </c>
      <c r="AI207" s="139">
        <f t="shared" si="66"/>
        <v>49106.297663182093</v>
      </c>
    </row>
    <row r="208" spans="6:35" x14ac:dyDescent="0.5">
      <c r="F208" s="143">
        <f t="shared" si="67"/>
        <v>49796</v>
      </c>
      <c r="G208" s="139">
        <f t="shared" si="68"/>
        <v>49106.297663182093</v>
      </c>
      <c r="H208" s="139">
        <f t="shared" si="69"/>
        <v>581.60498503701399</v>
      </c>
      <c r="I208" s="139">
        <f t="shared" si="58"/>
        <v>202.51022036917283</v>
      </c>
      <c r="J208" s="139">
        <f t="shared" si="59"/>
        <v>379.09476466784116</v>
      </c>
      <c r="K208" s="139">
        <f t="shared" si="60"/>
        <v>48727.202898514253</v>
      </c>
      <c r="R208" s="143">
        <f t="shared" si="70"/>
        <v>49796</v>
      </c>
      <c r="S208" s="139">
        <f t="shared" si="56"/>
        <v>49106.297663182093</v>
      </c>
      <c r="T208" s="139">
        <f t="shared" si="71"/>
        <v>581.60498503701399</v>
      </c>
      <c r="U208" s="139">
        <f t="shared" si="61"/>
        <v>202.51022036917283</v>
      </c>
      <c r="V208" s="139">
        <f t="shared" si="62"/>
        <v>379.09476466784116</v>
      </c>
      <c r="W208" s="139">
        <f t="shared" si="63"/>
        <v>48727.202898514253</v>
      </c>
      <c r="AD208" s="143">
        <f t="shared" si="72"/>
        <v>49796</v>
      </c>
      <c r="AE208" s="139">
        <f t="shared" si="57"/>
        <v>49106.297663182093</v>
      </c>
      <c r="AF208" s="139">
        <f t="shared" si="73"/>
        <v>581.60498503701399</v>
      </c>
      <c r="AG208" s="139">
        <f t="shared" si="64"/>
        <v>202.51022036917283</v>
      </c>
      <c r="AH208" s="139">
        <f t="shared" si="65"/>
        <v>379.09476466784116</v>
      </c>
      <c r="AI208" s="139">
        <f t="shared" si="66"/>
        <v>48727.202898514253</v>
      </c>
    </row>
    <row r="209" spans="6:35" x14ac:dyDescent="0.5">
      <c r="F209" s="143">
        <f t="shared" si="67"/>
        <v>49827</v>
      </c>
      <c r="G209" s="139">
        <f t="shared" si="68"/>
        <v>48727.202898514253</v>
      </c>
      <c r="H209" s="139">
        <f t="shared" si="69"/>
        <v>581.60498503701399</v>
      </c>
      <c r="I209" s="139">
        <f t="shared" si="58"/>
        <v>200.94686560640389</v>
      </c>
      <c r="J209" s="139">
        <f t="shared" si="59"/>
        <v>380.6581194306101</v>
      </c>
      <c r="K209" s="139">
        <f t="shared" si="60"/>
        <v>48346.544779083641</v>
      </c>
      <c r="R209" s="143">
        <f t="shared" si="70"/>
        <v>49827</v>
      </c>
      <c r="S209" s="139">
        <f t="shared" si="56"/>
        <v>48727.202898514253</v>
      </c>
      <c r="T209" s="139">
        <f t="shared" si="71"/>
        <v>581.60498503701399</v>
      </c>
      <c r="U209" s="139">
        <f t="shared" si="61"/>
        <v>200.94686560640389</v>
      </c>
      <c r="V209" s="139">
        <f t="shared" si="62"/>
        <v>380.6581194306101</v>
      </c>
      <c r="W209" s="139">
        <f t="shared" si="63"/>
        <v>48346.544779083641</v>
      </c>
      <c r="AD209" s="143">
        <f t="shared" si="72"/>
        <v>49827</v>
      </c>
      <c r="AE209" s="139">
        <f t="shared" si="57"/>
        <v>48727.202898514253</v>
      </c>
      <c r="AF209" s="139">
        <f t="shared" si="73"/>
        <v>581.60498503701399</v>
      </c>
      <c r="AG209" s="139">
        <f t="shared" si="64"/>
        <v>200.94686560640389</v>
      </c>
      <c r="AH209" s="139">
        <f t="shared" si="65"/>
        <v>380.6581194306101</v>
      </c>
      <c r="AI209" s="139">
        <f t="shared" si="66"/>
        <v>48346.544779083641</v>
      </c>
    </row>
    <row r="210" spans="6:35" x14ac:dyDescent="0.5">
      <c r="F210" s="143">
        <f t="shared" si="67"/>
        <v>49857</v>
      </c>
      <c r="G210" s="139">
        <f t="shared" si="68"/>
        <v>48346.544779083641</v>
      </c>
      <c r="H210" s="139">
        <f t="shared" si="69"/>
        <v>581.60498503701399</v>
      </c>
      <c r="I210" s="139">
        <f t="shared" si="58"/>
        <v>199.37706370075128</v>
      </c>
      <c r="J210" s="139">
        <f t="shared" si="59"/>
        <v>382.22792133626274</v>
      </c>
      <c r="K210" s="139">
        <f t="shared" si="60"/>
        <v>47964.316857747377</v>
      </c>
      <c r="R210" s="143">
        <f t="shared" si="70"/>
        <v>49857</v>
      </c>
      <c r="S210" s="139">
        <f t="shared" si="56"/>
        <v>48346.544779083641</v>
      </c>
      <c r="T210" s="139">
        <f t="shared" si="71"/>
        <v>581.60498503701399</v>
      </c>
      <c r="U210" s="139">
        <f t="shared" si="61"/>
        <v>199.37706370075128</v>
      </c>
      <c r="V210" s="139">
        <f t="shared" si="62"/>
        <v>382.22792133626274</v>
      </c>
      <c r="W210" s="139">
        <f t="shared" si="63"/>
        <v>47964.316857747377</v>
      </c>
      <c r="AD210" s="143">
        <f t="shared" si="72"/>
        <v>49857</v>
      </c>
      <c r="AE210" s="139">
        <f t="shared" si="57"/>
        <v>48346.544779083641</v>
      </c>
      <c r="AF210" s="139">
        <f t="shared" si="73"/>
        <v>581.60498503701399</v>
      </c>
      <c r="AG210" s="139">
        <f t="shared" si="64"/>
        <v>199.37706370075128</v>
      </c>
      <c r="AH210" s="139">
        <f t="shared" si="65"/>
        <v>382.22792133626274</v>
      </c>
      <c r="AI210" s="139">
        <f t="shared" si="66"/>
        <v>47964.316857747377</v>
      </c>
    </row>
    <row r="211" spans="6:35" x14ac:dyDescent="0.5">
      <c r="F211" s="143">
        <f t="shared" si="67"/>
        <v>49888</v>
      </c>
      <c r="G211" s="139">
        <f t="shared" si="68"/>
        <v>47964.316857747377</v>
      </c>
      <c r="H211" s="139">
        <f t="shared" si="69"/>
        <v>581.60498503701399</v>
      </c>
      <c r="I211" s="139">
        <f t="shared" si="58"/>
        <v>197.80078806474273</v>
      </c>
      <c r="J211" s="139">
        <f t="shared" si="59"/>
        <v>383.80419697227126</v>
      </c>
      <c r="K211" s="139">
        <f t="shared" si="60"/>
        <v>47580.512660775108</v>
      </c>
      <c r="R211" s="143">
        <f t="shared" si="70"/>
        <v>49888</v>
      </c>
      <c r="S211" s="139">
        <f t="shared" si="56"/>
        <v>47964.316857747377</v>
      </c>
      <c r="T211" s="139">
        <f t="shared" si="71"/>
        <v>581.60498503701399</v>
      </c>
      <c r="U211" s="139">
        <f t="shared" si="61"/>
        <v>197.80078806474273</v>
      </c>
      <c r="V211" s="139">
        <f t="shared" si="62"/>
        <v>383.80419697227126</v>
      </c>
      <c r="W211" s="139">
        <f t="shared" si="63"/>
        <v>47580.512660775108</v>
      </c>
      <c r="AD211" s="143">
        <f t="shared" si="72"/>
        <v>49888</v>
      </c>
      <c r="AE211" s="139">
        <f t="shared" si="57"/>
        <v>47964.316857747377</v>
      </c>
      <c r="AF211" s="139">
        <f t="shared" si="73"/>
        <v>581.60498503701399</v>
      </c>
      <c r="AG211" s="139">
        <f t="shared" si="64"/>
        <v>197.80078806474273</v>
      </c>
      <c r="AH211" s="139">
        <f t="shared" si="65"/>
        <v>383.80419697227126</v>
      </c>
      <c r="AI211" s="139">
        <f t="shared" si="66"/>
        <v>47580.512660775108</v>
      </c>
    </row>
    <row r="212" spans="6:35" x14ac:dyDescent="0.5">
      <c r="F212" s="143">
        <f t="shared" si="67"/>
        <v>49919</v>
      </c>
      <c r="G212" s="139">
        <f t="shared" si="68"/>
        <v>47580.512660775108</v>
      </c>
      <c r="H212" s="139">
        <f t="shared" si="69"/>
        <v>581.60498503701399</v>
      </c>
      <c r="I212" s="139">
        <f t="shared" si="58"/>
        <v>196.21801200126151</v>
      </c>
      <c r="J212" s="139">
        <f t="shared" si="59"/>
        <v>385.38697303575248</v>
      </c>
      <c r="K212" s="139">
        <f t="shared" si="60"/>
        <v>47195.125687739353</v>
      </c>
      <c r="R212" s="143">
        <f t="shared" si="70"/>
        <v>49919</v>
      </c>
      <c r="S212" s="139">
        <f t="shared" si="56"/>
        <v>47580.512660775108</v>
      </c>
      <c r="T212" s="139">
        <f t="shared" si="71"/>
        <v>581.60498503701399</v>
      </c>
      <c r="U212" s="139">
        <f t="shared" si="61"/>
        <v>196.21801200126151</v>
      </c>
      <c r="V212" s="139">
        <f t="shared" si="62"/>
        <v>385.38697303575248</v>
      </c>
      <c r="W212" s="139">
        <f t="shared" si="63"/>
        <v>47195.125687739353</v>
      </c>
      <c r="AD212" s="143">
        <f t="shared" si="72"/>
        <v>49919</v>
      </c>
      <c r="AE212" s="139">
        <f t="shared" si="57"/>
        <v>47580.512660775108</v>
      </c>
      <c r="AF212" s="139">
        <f t="shared" si="73"/>
        <v>581.60498503701399</v>
      </c>
      <c r="AG212" s="139">
        <f t="shared" si="64"/>
        <v>196.21801200126151</v>
      </c>
      <c r="AH212" s="139">
        <f t="shared" si="65"/>
        <v>385.38697303575248</v>
      </c>
      <c r="AI212" s="139">
        <f t="shared" si="66"/>
        <v>47195.125687739353</v>
      </c>
    </row>
    <row r="213" spans="6:35" x14ac:dyDescent="0.5">
      <c r="F213" s="143">
        <f t="shared" si="67"/>
        <v>49949</v>
      </c>
      <c r="G213" s="139">
        <f t="shared" si="68"/>
        <v>47195.125687739353</v>
      </c>
      <c r="H213" s="139">
        <f t="shared" si="69"/>
        <v>581.60498503701399</v>
      </c>
      <c r="I213" s="139">
        <f t="shared" si="58"/>
        <v>194.62870870309425</v>
      </c>
      <c r="J213" s="139">
        <f t="shared" si="59"/>
        <v>386.97627633391971</v>
      </c>
      <c r="K213" s="139">
        <f t="shared" si="60"/>
        <v>46808.149411405437</v>
      </c>
      <c r="R213" s="143">
        <f t="shared" si="70"/>
        <v>49949</v>
      </c>
      <c r="S213" s="139">
        <f t="shared" si="56"/>
        <v>47195.125687739353</v>
      </c>
      <c r="T213" s="139">
        <f t="shared" si="71"/>
        <v>581.60498503701399</v>
      </c>
      <c r="U213" s="139">
        <f t="shared" si="61"/>
        <v>194.62870870309425</v>
      </c>
      <c r="V213" s="139">
        <f t="shared" si="62"/>
        <v>386.97627633391971</v>
      </c>
      <c r="W213" s="139">
        <f t="shared" si="63"/>
        <v>46808.149411405437</v>
      </c>
      <c r="AD213" s="143">
        <f t="shared" si="72"/>
        <v>49949</v>
      </c>
      <c r="AE213" s="139">
        <f t="shared" si="57"/>
        <v>47195.125687739353</v>
      </c>
      <c r="AF213" s="139">
        <f t="shared" si="73"/>
        <v>581.60498503701399</v>
      </c>
      <c r="AG213" s="139">
        <f t="shared" si="64"/>
        <v>194.62870870309425</v>
      </c>
      <c r="AH213" s="139">
        <f t="shared" si="65"/>
        <v>386.97627633391971</v>
      </c>
      <c r="AI213" s="139">
        <f t="shared" si="66"/>
        <v>46808.149411405437</v>
      </c>
    </row>
    <row r="214" spans="6:35" x14ac:dyDescent="0.5">
      <c r="F214" s="143">
        <f t="shared" si="67"/>
        <v>49980</v>
      </c>
      <c r="G214" s="139">
        <f t="shared" si="68"/>
        <v>46808.149411405437</v>
      </c>
      <c r="H214" s="139">
        <f t="shared" si="69"/>
        <v>581.60498503701399</v>
      </c>
      <c r="I214" s="139">
        <f t="shared" si="58"/>
        <v>193.03285125247689</v>
      </c>
      <c r="J214" s="139">
        <f t="shared" si="59"/>
        <v>388.57213378453707</v>
      </c>
      <c r="K214" s="139">
        <f t="shared" si="60"/>
        <v>46419.577277620898</v>
      </c>
      <c r="R214" s="143">
        <f t="shared" si="70"/>
        <v>49980</v>
      </c>
      <c r="S214" s="139">
        <f t="shared" si="56"/>
        <v>46808.149411405437</v>
      </c>
      <c r="T214" s="139">
        <f t="shared" si="71"/>
        <v>581.60498503701399</v>
      </c>
      <c r="U214" s="139">
        <f t="shared" si="61"/>
        <v>193.03285125247689</v>
      </c>
      <c r="V214" s="139">
        <f t="shared" si="62"/>
        <v>388.57213378453707</v>
      </c>
      <c r="W214" s="139">
        <f t="shared" si="63"/>
        <v>46419.577277620898</v>
      </c>
      <c r="AD214" s="143">
        <f t="shared" si="72"/>
        <v>49980</v>
      </c>
      <c r="AE214" s="139">
        <f t="shared" si="57"/>
        <v>46808.149411405437</v>
      </c>
      <c r="AF214" s="139">
        <f t="shared" si="73"/>
        <v>581.60498503701399</v>
      </c>
      <c r="AG214" s="139">
        <f t="shared" si="64"/>
        <v>193.03285125247689</v>
      </c>
      <c r="AH214" s="139">
        <f t="shared" si="65"/>
        <v>388.57213378453707</v>
      </c>
      <c r="AI214" s="139">
        <f t="shared" si="66"/>
        <v>46419.577277620898</v>
      </c>
    </row>
    <row r="215" spans="6:35" x14ac:dyDescent="0.5">
      <c r="F215" s="143">
        <f t="shared" si="67"/>
        <v>50010</v>
      </c>
      <c r="G215" s="139">
        <f t="shared" si="68"/>
        <v>46419.577277620898</v>
      </c>
      <c r="H215" s="139">
        <f t="shared" si="69"/>
        <v>581.60498503701399</v>
      </c>
      <c r="I215" s="139">
        <f t="shared" si="58"/>
        <v>191.43041262063872</v>
      </c>
      <c r="J215" s="139">
        <f t="shared" si="59"/>
        <v>390.17457241637527</v>
      </c>
      <c r="K215" s="139">
        <f t="shared" si="60"/>
        <v>46029.40270520452</v>
      </c>
      <c r="R215" s="143">
        <f t="shared" si="70"/>
        <v>50010</v>
      </c>
      <c r="S215" s="139">
        <f t="shared" si="56"/>
        <v>46419.577277620898</v>
      </c>
      <c r="T215" s="139">
        <f t="shared" si="71"/>
        <v>581.60498503701399</v>
      </c>
      <c r="U215" s="139">
        <f t="shared" si="61"/>
        <v>191.43041262063872</v>
      </c>
      <c r="V215" s="139">
        <f t="shared" si="62"/>
        <v>390.17457241637527</v>
      </c>
      <c r="W215" s="139">
        <f t="shared" si="63"/>
        <v>46029.40270520452</v>
      </c>
      <c r="AD215" s="143">
        <f t="shared" si="72"/>
        <v>50010</v>
      </c>
      <c r="AE215" s="139">
        <f t="shared" si="57"/>
        <v>46419.577277620898</v>
      </c>
      <c r="AF215" s="139">
        <f t="shared" si="73"/>
        <v>581.60498503701399</v>
      </c>
      <c r="AG215" s="139">
        <f t="shared" si="64"/>
        <v>191.43041262063872</v>
      </c>
      <c r="AH215" s="139">
        <f t="shared" si="65"/>
        <v>390.17457241637527</v>
      </c>
      <c r="AI215" s="139">
        <f t="shared" si="66"/>
        <v>46029.40270520452</v>
      </c>
    </row>
    <row r="216" spans="6:35" x14ac:dyDescent="0.5">
      <c r="F216" s="143">
        <f t="shared" si="67"/>
        <v>50041</v>
      </c>
      <c r="G216" s="139">
        <f t="shared" si="68"/>
        <v>46029.40270520452</v>
      </c>
      <c r="H216" s="139">
        <f t="shared" si="69"/>
        <v>581.60498503701399</v>
      </c>
      <c r="I216" s="139">
        <f t="shared" si="58"/>
        <v>189.82136566734479</v>
      </c>
      <c r="J216" s="139">
        <f t="shared" si="59"/>
        <v>391.78361936966917</v>
      </c>
      <c r="K216" s="139">
        <f t="shared" si="60"/>
        <v>45637.619085834849</v>
      </c>
      <c r="R216" s="143">
        <f t="shared" si="70"/>
        <v>50041</v>
      </c>
      <c r="S216" s="139">
        <f t="shared" si="56"/>
        <v>46029.40270520452</v>
      </c>
      <c r="T216" s="139">
        <f t="shared" si="71"/>
        <v>581.60498503701399</v>
      </c>
      <c r="U216" s="139">
        <f t="shared" si="61"/>
        <v>189.82136566734479</v>
      </c>
      <c r="V216" s="139">
        <f t="shared" si="62"/>
        <v>391.78361936966917</v>
      </c>
      <c r="W216" s="139">
        <f t="shared" si="63"/>
        <v>45637.619085834849</v>
      </c>
      <c r="AD216" s="143">
        <f t="shared" si="72"/>
        <v>50041</v>
      </c>
      <c r="AE216" s="139">
        <f t="shared" si="57"/>
        <v>46029.40270520452</v>
      </c>
      <c r="AF216" s="139">
        <f t="shared" si="73"/>
        <v>581.60498503701399</v>
      </c>
      <c r="AG216" s="139">
        <f t="shared" si="64"/>
        <v>189.82136566734479</v>
      </c>
      <c r="AH216" s="139">
        <f t="shared" si="65"/>
        <v>391.78361936966917</v>
      </c>
      <c r="AI216" s="139">
        <f t="shared" si="66"/>
        <v>45637.619085834849</v>
      </c>
    </row>
    <row r="217" spans="6:35" x14ac:dyDescent="0.5">
      <c r="F217" s="143">
        <f t="shared" si="67"/>
        <v>50072</v>
      </c>
      <c r="G217" s="139">
        <f t="shared" si="68"/>
        <v>45637.619085834849</v>
      </c>
      <c r="H217" s="139">
        <f t="shared" si="69"/>
        <v>581.60498503701399</v>
      </c>
      <c r="I217" s="139">
        <f t="shared" si="58"/>
        <v>188.20568314043601</v>
      </c>
      <c r="J217" s="139">
        <f t="shared" si="59"/>
        <v>393.39930189657798</v>
      </c>
      <c r="K217" s="139">
        <f t="shared" si="60"/>
        <v>45244.219783938272</v>
      </c>
      <c r="R217" s="143">
        <f t="shared" si="70"/>
        <v>50072</v>
      </c>
      <c r="S217" s="139">
        <f t="shared" si="56"/>
        <v>45637.619085834849</v>
      </c>
      <c r="T217" s="139">
        <f t="shared" si="71"/>
        <v>581.60498503701399</v>
      </c>
      <c r="U217" s="139">
        <f t="shared" si="61"/>
        <v>188.20568314043601</v>
      </c>
      <c r="V217" s="139">
        <f t="shared" si="62"/>
        <v>393.39930189657798</v>
      </c>
      <c r="W217" s="139">
        <f t="shared" si="63"/>
        <v>45244.219783938272</v>
      </c>
      <c r="AD217" s="143">
        <f t="shared" si="72"/>
        <v>50072</v>
      </c>
      <c r="AE217" s="139">
        <f t="shared" si="57"/>
        <v>45637.619085834849</v>
      </c>
      <c r="AF217" s="139">
        <f t="shared" si="73"/>
        <v>581.60498503701399</v>
      </c>
      <c r="AG217" s="139">
        <f t="shared" si="64"/>
        <v>188.20568314043601</v>
      </c>
      <c r="AH217" s="139">
        <f t="shared" si="65"/>
        <v>393.39930189657798</v>
      </c>
      <c r="AI217" s="139">
        <f t="shared" si="66"/>
        <v>45244.219783938272</v>
      </c>
    </row>
    <row r="218" spans="6:35" x14ac:dyDescent="0.5">
      <c r="F218" s="143">
        <f t="shared" si="67"/>
        <v>50100</v>
      </c>
      <c r="G218" s="139">
        <f t="shared" si="68"/>
        <v>45244.219783938272</v>
      </c>
      <c r="H218" s="139">
        <f t="shared" si="69"/>
        <v>581.60498503701399</v>
      </c>
      <c r="I218" s="139">
        <f t="shared" si="58"/>
        <v>186.58333767536777</v>
      </c>
      <c r="J218" s="139">
        <f t="shared" si="59"/>
        <v>395.02164736164622</v>
      </c>
      <c r="K218" s="139">
        <f t="shared" si="60"/>
        <v>44849.198136576626</v>
      </c>
      <c r="R218" s="143">
        <f t="shared" si="70"/>
        <v>50100</v>
      </c>
      <c r="S218" s="139">
        <f t="shared" si="56"/>
        <v>45244.219783938272</v>
      </c>
      <c r="T218" s="139">
        <f t="shared" si="71"/>
        <v>581.60498503701399</v>
      </c>
      <c r="U218" s="139">
        <f t="shared" si="61"/>
        <v>186.58333767536777</v>
      </c>
      <c r="V218" s="139">
        <f t="shared" si="62"/>
        <v>395.02164736164622</v>
      </c>
      <c r="W218" s="139">
        <f t="shared" si="63"/>
        <v>44849.198136576626</v>
      </c>
      <c r="AD218" s="143">
        <f t="shared" si="72"/>
        <v>50100</v>
      </c>
      <c r="AE218" s="139">
        <f t="shared" si="57"/>
        <v>45244.219783938272</v>
      </c>
      <c r="AF218" s="139">
        <f t="shared" si="73"/>
        <v>581.60498503701399</v>
      </c>
      <c r="AG218" s="139">
        <f t="shared" si="64"/>
        <v>186.58333767536777</v>
      </c>
      <c r="AH218" s="139">
        <f t="shared" si="65"/>
        <v>395.02164736164622</v>
      </c>
      <c r="AI218" s="139">
        <f t="shared" si="66"/>
        <v>44849.198136576626</v>
      </c>
    </row>
    <row r="219" spans="6:35" x14ac:dyDescent="0.5">
      <c r="F219" s="143">
        <f t="shared" si="67"/>
        <v>50131</v>
      </c>
      <c r="G219" s="139">
        <f t="shared" si="68"/>
        <v>44849.198136576626</v>
      </c>
      <c r="H219" s="139">
        <f t="shared" si="69"/>
        <v>581.60498503701399</v>
      </c>
      <c r="I219" s="139">
        <f t="shared" si="58"/>
        <v>184.95430179474633</v>
      </c>
      <c r="J219" s="139">
        <f t="shared" si="59"/>
        <v>396.65068324226763</v>
      </c>
      <c r="K219" s="139">
        <f t="shared" si="60"/>
        <v>44452.547453334359</v>
      </c>
      <c r="R219" s="143">
        <f t="shared" si="70"/>
        <v>50131</v>
      </c>
      <c r="S219" s="139">
        <f t="shared" si="56"/>
        <v>44849.198136576626</v>
      </c>
      <c r="T219" s="139">
        <f t="shared" si="71"/>
        <v>581.60498503701399</v>
      </c>
      <c r="U219" s="139">
        <f t="shared" si="61"/>
        <v>184.95430179474633</v>
      </c>
      <c r="V219" s="139">
        <f t="shared" si="62"/>
        <v>396.65068324226763</v>
      </c>
      <c r="W219" s="139">
        <f t="shared" si="63"/>
        <v>44452.547453334359</v>
      </c>
      <c r="AD219" s="143">
        <f t="shared" si="72"/>
        <v>50131</v>
      </c>
      <c r="AE219" s="139">
        <f t="shared" si="57"/>
        <v>44849.198136576626</v>
      </c>
      <c r="AF219" s="139">
        <f t="shared" si="73"/>
        <v>581.60498503701399</v>
      </c>
      <c r="AG219" s="139">
        <f t="shared" si="64"/>
        <v>184.95430179474633</v>
      </c>
      <c r="AH219" s="139">
        <f t="shared" si="65"/>
        <v>396.65068324226763</v>
      </c>
      <c r="AI219" s="139">
        <f t="shared" si="66"/>
        <v>44452.547453334359</v>
      </c>
    </row>
    <row r="220" spans="6:35" x14ac:dyDescent="0.5">
      <c r="F220" s="143">
        <f t="shared" si="67"/>
        <v>50161</v>
      </c>
      <c r="G220" s="139">
        <f t="shared" si="68"/>
        <v>44452.547453334359</v>
      </c>
      <c r="H220" s="139">
        <f t="shared" si="69"/>
        <v>581.60498503701399</v>
      </c>
      <c r="I220" s="139">
        <f t="shared" si="58"/>
        <v>183.31854790786352</v>
      </c>
      <c r="J220" s="139">
        <f t="shared" si="59"/>
        <v>398.2864371291505</v>
      </c>
      <c r="K220" s="139">
        <f t="shared" si="60"/>
        <v>44054.261016205208</v>
      </c>
      <c r="R220" s="143">
        <f t="shared" si="70"/>
        <v>50161</v>
      </c>
      <c r="S220" s="139">
        <f t="shared" si="56"/>
        <v>44452.547453334359</v>
      </c>
      <c r="T220" s="139">
        <f t="shared" si="71"/>
        <v>581.60498503701399</v>
      </c>
      <c r="U220" s="139">
        <f t="shared" si="61"/>
        <v>183.31854790786352</v>
      </c>
      <c r="V220" s="139">
        <f t="shared" si="62"/>
        <v>398.2864371291505</v>
      </c>
      <c r="W220" s="139">
        <f t="shared" si="63"/>
        <v>44054.261016205208</v>
      </c>
      <c r="AD220" s="143">
        <f t="shared" si="72"/>
        <v>50161</v>
      </c>
      <c r="AE220" s="139">
        <f t="shared" si="57"/>
        <v>44452.547453334359</v>
      </c>
      <c r="AF220" s="139">
        <f t="shared" si="73"/>
        <v>581.60498503701399</v>
      </c>
      <c r="AG220" s="139">
        <f t="shared" si="64"/>
        <v>183.31854790786352</v>
      </c>
      <c r="AH220" s="139">
        <f t="shared" si="65"/>
        <v>398.2864371291505</v>
      </c>
      <c r="AI220" s="139">
        <f t="shared" si="66"/>
        <v>44054.261016205208</v>
      </c>
    </row>
    <row r="221" spans="6:35" x14ac:dyDescent="0.5">
      <c r="F221" s="143">
        <f t="shared" si="67"/>
        <v>50192</v>
      </c>
      <c r="G221" s="139">
        <f t="shared" si="68"/>
        <v>44054.261016205208</v>
      </c>
      <c r="H221" s="139">
        <f t="shared" si="69"/>
        <v>581.60498503701399</v>
      </c>
      <c r="I221" s="139">
        <f t="shared" si="58"/>
        <v>181.67604831022942</v>
      </c>
      <c r="J221" s="139">
        <f t="shared" si="59"/>
        <v>399.92893672678457</v>
      </c>
      <c r="K221" s="139">
        <f t="shared" si="60"/>
        <v>43654.332079478423</v>
      </c>
      <c r="R221" s="143">
        <f t="shared" si="70"/>
        <v>50192</v>
      </c>
      <c r="S221" s="139">
        <f t="shared" si="56"/>
        <v>44054.261016205208</v>
      </c>
      <c r="T221" s="139">
        <f t="shared" si="71"/>
        <v>581.60498503701399</v>
      </c>
      <c r="U221" s="139">
        <f t="shared" si="61"/>
        <v>181.67604831022942</v>
      </c>
      <c r="V221" s="139">
        <f t="shared" si="62"/>
        <v>399.92893672678457</v>
      </c>
      <c r="W221" s="139">
        <f t="shared" si="63"/>
        <v>43654.332079478423</v>
      </c>
      <c r="AD221" s="143">
        <f t="shared" si="72"/>
        <v>50192</v>
      </c>
      <c r="AE221" s="139">
        <f t="shared" si="57"/>
        <v>44054.261016205208</v>
      </c>
      <c r="AF221" s="139">
        <f t="shared" si="73"/>
        <v>581.60498503701399</v>
      </c>
      <c r="AG221" s="139">
        <f t="shared" si="64"/>
        <v>181.67604831022942</v>
      </c>
      <c r="AH221" s="139">
        <f t="shared" si="65"/>
        <v>399.92893672678457</v>
      </c>
      <c r="AI221" s="139">
        <f t="shared" si="66"/>
        <v>43654.332079478423</v>
      </c>
    </row>
    <row r="222" spans="6:35" x14ac:dyDescent="0.5">
      <c r="F222" s="143">
        <f t="shared" si="67"/>
        <v>50222</v>
      </c>
      <c r="G222" s="139">
        <f t="shared" si="68"/>
        <v>43654.332079478423</v>
      </c>
      <c r="H222" s="139">
        <f t="shared" si="69"/>
        <v>581.60498503701399</v>
      </c>
      <c r="I222" s="139">
        <f t="shared" si="58"/>
        <v>180.02677518310313</v>
      </c>
      <c r="J222" s="139">
        <f t="shared" si="59"/>
        <v>401.57820985391083</v>
      </c>
      <c r="K222" s="139">
        <f t="shared" si="60"/>
        <v>43252.75386962451</v>
      </c>
      <c r="R222" s="143">
        <f t="shared" si="70"/>
        <v>50222</v>
      </c>
      <c r="S222" s="139">
        <f t="shared" si="56"/>
        <v>43654.332079478423</v>
      </c>
      <c r="T222" s="139">
        <f t="shared" si="71"/>
        <v>581.60498503701399</v>
      </c>
      <c r="U222" s="139">
        <f t="shared" si="61"/>
        <v>180.02677518310313</v>
      </c>
      <c r="V222" s="139">
        <f t="shared" si="62"/>
        <v>401.57820985391083</v>
      </c>
      <c r="W222" s="139">
        <f t="shared" si="63"/>
        <v>43252.75386962451</v>
      </c>
      <c r="AD222" s="143">
        <f t="shared" si="72"/>
        <v>50222</v>
      </c>
      <c r="AE222" s="139">
        <f t="shared" si="57"/>
        <v>43654.332079478423</v>
      </c>
      <c r="AF222" s="139">
        <f t="shared" si="73"/>
        <v>581.60498503701399</v>
      </c>
      <c r="AG222" s="139">
        <f t="shared" si="64"/>
        <v>180.02677518310313</v>
      </c>
      <c r="AH222" s="139">
        <f t="shared" si="65"/>
        <v>401.57820985391083</v>
      </c>
      <c r="AI222" s="139">
        <f t="shared" si="66"/>
        <v>43252.75386962451</v>
      </c>
    </row>
    <row r="223" spans="6:35" x14ac:dyDescent="0.5">
      <c r="F223" s="143">
        <f t="shared" si="67"/>
        <v>50253</v>
      </c>
      <c r="G223" s="139">
        <f t="shared" si="68"/>
        <v>43252.75386962451</v>
      </c>
      <c r="H223" s="139">
        <f t="shared" si="69"/>
        <v>581.60498503701399</v>
      </c>
      <c r="I223" s="139">
        <f t="shared" si="58"/>
        <v>178.37070059302164</v>
      </c>
      <c r="J223" s="139">
        <f t="shared" si="59"/>
        <v>403.23428444399235</v>
      </c>
      <c r="K223" s="139">
        <f t="shared" si="60"/>
        <v>42849.519585180518</v>
      </c>
      <c r="R223" s="143">
        <f t="shared" si="70"/>
        <v>50253</v>
      </c>
      <c r="S223" s="139">
        <f t="shared" si="56"/>
        <v>43252.75386962451</v>
      </c>
      <c r="T223" s="139">
        <f t="shared" si="71"/>
        <v>581.60498503701399</v>
      </c>
      <c r="U223" s="139">
        <f t="shared" si="61"/>
        <v>178.37070059302164</v>
      </c>
      <c r="V223" s="139">
        <f t="shared" si="62"/>
        <v>403.23428444399235</v>
      </c>
      <c r="W223" s="139">
        <f t="shared" si="63"/>
        <v>42849.519585180518</v>
      </c>
      <c r="AD223" s="143">
        <f t="shared" si="72"/>
        <v>50253</v>
      </c>
      <c r="AE223" s="139">
        <f t="shared" si="57"/>
        <v>43252.75386962451</v>
      </c>
      <c r="AF223" s="139">
        <f t="shared" si="73"/>
        <v>581.60498503701399</v>
      </c>
      <c r="AG223" s="139">
        <f t="shared" si="64"/>
        <v>178.37070059302164</v>
      </c>
      <c r="AH223" s="139">
        <f t="shared" si="65"/>
        <v>403.23428444399235</v>
      </c>
      <c r="AI223" s="139">
        <f t="shared" si="66"/>
        <v>42849.519585180518</v>
      </c>
    </row>
    <row r="224" spans="6:35" x14ac:dyDescent="0.5">
      <c r="F224" s="143">
        <f t="shared" si="67"/>
        <v>50284</v>
      </c>
      <c r="G224" s="139">
        <f t="shared" si="68"/>
        <v>42849.519585180518</v>
      </c>
      <c r="H224" s="139">
        <f t="shared" si="69"/>
        <v>581.60498503701399</v>
      </c>
      <c r="I224" s="139">
        <f t="shared" si="58"/>
        <v>176.70779649132669</v>
      </c>
      <c r="J224" s="139">
        <f t="shared" si="59"/>
        <v>404.8971885456873</v>
      </c>
      <c r="K224" s="139">
        <f t="shared" si="60"/>
        <v>42444.622396634833</v>
      </c>
      <c r="R224" s="143">
        <f t="shared" si="70"/>
        <v>50284</v>
      </c>
      <c r="S224" s="139">
        <f t="shared" si="56"/>
        <v>42849.519585180518</v>
      </c>
      <c r="T224" s="139">
        <f t="shared" si="71"/>
        <v>581.60498503701399</v>
      </c>
      <c r="U224" s="139">
        <f t="shared" si="61"/>
        <v>176.70779649132669</v>
      </c>
      <c r="V224" s="139">
        <f t="shared" si="62"/>
        <v>404.8971885456873</v>
      </c>
      <c r="W224" s="139">
        <f t="shared" si="63"/>
        <v>42444.622396634833</v>
      </c>
      <c r="AD224" s="143">
        <f t="shared" si="72"/>
        <v>50284</v>
      </c>
      <c r="AE224" s="139">
        <f t="shared" si="57"/>
        <v>42849.519585180518</v>
      </c>
      <c r="AF224" s="139">
        <f t="shared" si="73"/>
        <v>581.60498503701399</v>
      </c>
      <c r="AG224" s="139">
        <f t="shared" si="64"/>
        <v>176.70779649132669</v>
      </c>
      <c r="AH224" s="139">
        <f t="shared" si="65"/>
        <v>404.8971885456873</v>
      </c>
      <c r="AI224" s="139">
        <f t="shared" si="66"/>
        <v>42444.622396634833</v>
      </c>
    </row>
    <row r="225" spans="1:35" x14ac:dyDescent="0.5">
      <c r="F225" s="143">
        <f t="shared" si="67"/>
        <v>50314</v>
      </c>
      <c r="G225" s="139">
        <f t="shared" si="68"/>
        <v>42444.622396634833</v>
      </c>
      <c r="H225" s="139">
        <f t="shared" si="69"/>
        <v>581.60498503701399</v>
      </c>
      <c r="I225" s="139">
        <f t="shared" si="58"/>
        <v>175.03803471368974</v>
      </c>
      <c r="J225" s="139">
        <f t="shared" si="59"/>
        <v>406.56695032332425</v>
      </c>
      <c r="K225" s="139">
        <f t="shared" si="60"/>
        <v>42038.055446311511</v>
      </c>
      <c r="R225" s="143">
        <f t="shared" si="70"/>
        <v>50314</v>
      </c>
      <c r="S225" s="139">
        <f t="shared" si="56"/>
        <v>42444.622396634833</v>
      </c>
      <c r="T225" s="139">
        <f t="shared" si="71"/>
        <v>581.60498503701399</v>
      </c>
      <c r="U225" s="139">
        <f t="shared" si="61"/>
        <v>175.03803471368974</v>
      </c>
      <c r="V225" s="139">
        <f t="shared" si="62"/>
        <v>406.56695032332425</v>
      </c>
      <c r="W225" s="139">
        <f t="shared" si="63"/>
        <v>42038.055446311511</v>
      </c>
      <c r="AD225" s="143">
        <f t="shared" si="72"/>
        <v>50314</v>
      </c>
      <c r="AE225" s="139">
        <f t="shared" si="57"/>
        <v>42444.622396634833</v>
      </c>
      <c r="AF225" s="139">
        <f t="shared" si="73"/>
        <v>581.60498503701399</v>
      </c>
      <c r="AG225" s="139">
        <f t="shared" si="64"/>
        <v>175.03803471368974</v>
      </c>
      <c r="AH225" s="139">
        <f t="shared" si="65"/>
        <v>406.56695032332425</v>
      </c>
      <c r="AI225" s="139">
        <f t="shared" si="66"/>
        <v>42038.055446311511</v>
      </c>
    </row>
    <row r="228" spans="1:35" x14ac:dyDescent="0.5">
      <c r="A228" s="11" t="s">
        <v>163</v>
      </c>
    </row>
  </sheetData>
  <pageMargins left="0.74803149606299213" right="0.74803149606299213" top="0.98425196850393704" bottom="0.98425196850393704" header="0.51181102362204722" footer="0.51181102362204722"/>
  <pageSetup scale="78" fitToWidth="3" orientation="landscape" r:id="rId1"/>
  <headerFooter alignWithMargins="0"/>
  <colBreaks count="2" manualBreakCount="2">
    <brk id="11" min="2" max="46" man="1"/>
    <brk id="23" min="2" max="46"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aaca7cfefa3a00f57e9f32d290730bc9">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d5eb50a0df51c90da3c29e772ac3ef45"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AADE1A9E-8FDF-463F-9F0B-19F72077BEA3}"/>
</file>

<file path=customXml/itemProps2.xml><?xml version="1.0" encoding="utf-8"?>
<ds:datastoreItem xmlns:ds="http://schemas.openxmlformats.org/officeDocument/2006/customXml" ds:itemID="{EB431751-DD55-4C25-AC1D-F571F780D984}"/>
</file>

<file path=customXml/itemProps3.xml><?xml version="1.0" encoding="utf-8"?>
<ds:datastoreItem xmlns:ds="http://schemas.openxmlformats.org/officeDocument/2006/customXml" ds:itemID="{55715300-D897-4F95-B43D-99CB99DF8BC8}"/>
</file>

<file path=customXml/itemProps4.xml><?xml version="1.0" encoding="utf-8"?>
<ds:datastoreItem xmlns:ds="http://schemas.openxmlformats.org/officeDocument/2006/customXml" ds:itemID="{38848CF1-5722-4EB7-9F95-1AC7E2F80742}"/>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5</vt:i4>
      </vt:variant>
      <vt:variant>
        <vt:lpstr>Charts</vt:lpstr>
      </vt:variant>
      <vt:variant>
        <vt:i4>1</vt:i4>
      </vt:variant>
      <vt:variant>
        <vt:lpstr>Named Ranges</vt:lpstr>
      </vt:variant>
      <vt:variant>
        <vt:i4>5</vt:i4>
      </vt:variant>
    </vt:vector>
  </HeadingPairs>
  <TitlesOfParts>
    <vt:vector size="11" baseType="lpstr">
      <vt:lpstr>Notes</vt:lpstr>
      <vt:lpstr>CashFlow</vt:lpstr>
      <vt:lpstr>Ratios</vt:lpstr>
      <vt:lpstr>IncomeStatement</vt:lpstr>
      <vt:lpstr>LoanCalculator</vt:lpstr>
      <vt:lpstr>CashFlowChart</vt:lpstr>
      <vt:lpstr>CashFlow!Print_Area</vt:lpstr>
      <vt:lpstr>IncomeStatement!Print_Area</vt:lpstr>
      <vt:lpstr>LoanCalculator!Print_Area</vt:lpstr>
      <vt:lpstr>Notes!Print_Area</vt:lpstr>
      <vt:lpstr>Ratios!Print_Area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john.molenhuis@ontario.ca</dc:creator>
  <cp:lastModifiedBy>Molenhuis, John (OMAFA)</cp:lastModifiedBy>
  <cp:lastPrinted>2020-03-03T17:17:37Z</cp:lastPrinted>
  <dcterms:created xsi:type="dcterms:W3CDTF">2004-02-27T20:29:06Z</dcterms:created>
  <dcterms:modified xsi:type="dcterms:W3CDTF">2024-11-29T20:17:05Z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2020-02-20T03:59:26.1040860Z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a02f9ae7-72d0-4024-89a2-832294a5172e</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ContentTypeId">
    <vt:lpwstr>0x01010043842F08D5C4194AB3AA6AD98986A4CA</vt:lpwstr>
  </property>
</Properties>
</file>