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650" activeTab="0"/>
  </bookViews>
  <sheets>
    <sheet name="GRASS_SU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<sst xmlns="http://schemas.openxmlformats.org/spreadsheetml/2006/main" count="43" uniqueCount="38">
  <si>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version 1.0</t>
  </si>
  <si>
    <t>Prix d'achat ($/lb)</t>
  </si>
  <si>
    <t>Prix de vente ($/lb)</t>
  </si>
  <si>
    <t>Poids à l'achat (lb)</t>
  </si>
  <si>
    <t>Coût du gain de poids</t>
  </si>
  <si>
    <t>Prix d'achat</t>
  </si>
  <si>
    <t>Prix de vente</t>
  </si>
  <si>
    <t>Marge bénéficiaire</t>
  </si>
  <si>
    <t>Coût du gain</t>
  </si>
  <si>
    <t>Taux d'intérêt (%)</t>
  </si>
  <si>
    <t>Poids à la vente (lb)</t>
  </si>
  <si>
    <t>Marge</t>
  </si>
  <si>
    <t>Gain total (lb)</t>
  </si>
  <si>
    <t>Rétrécir(%)</t>
  </si>
  <si>
    <t>Gain moins rétrécir</t>
  </si>
  <si>
    <t>L'intérêt coûte</t>
  </si>
  <si>
    <t>Nombre total de tête</t>
  </si>
  <si>
    <t>Profiter par la tête</t>
  </si>
  <si>
    <t>Total Profiter</t>
  </si>
  <si>
    <t>Rétrécir</t>
  </si>
  <si>
    <t>Conception originale - Mark Leahy</t>
  </si>
  <si>
    <t>Rendement des capitaux propres</t>
  </si>
  <si>
    <t>Rendement sur l'Investissement</t>
  </si>
  <si>
    <t>Entrer l'information</t>
  </si>
  <si>
    <t>Calcul résulte</t>
  </si>
  <si>
    <t>Prêter l'information</t>
  </si>
  <si>
    <t>Conçu par Rob Gamble</t>
  </si>
  <si>
    <t>Chef de programme, Genres d'entreprises et questions financières</t>
  </si>
  <si>
    <t>Courriel: rob.gamble@omaf.gov.on.ca</t>
  </si>
  <si>
    <t>Argent emprunté</t>
  </si>
  <si>
    <t xml:space="preserve">Jours ont eu besoin </t>
  </si>
  <si>
    <t>Total subventionne exigé</t>
  </si>
  <si>
    <t>Argent du propriétaire</t>
  </si>
  <si>
    <t>Achat de bovins plus coût du gain</t>
  </si>
  <si>
    <t>Tableur acheter la vente</t>
  </si>
  <si>
    <t xml:space="preserve">Tableur veaux d'engraissement des pâturages  </t>
  </si>
  <si>
    <t>Anciennement avec MAAARO</t>
  </si>
  <si>
    <t>MAAARO, Guelph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</si>
</sst>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0.0%"/>
    <numFmt numFmtId="166" formatCode="#,##0.00\ [$$-C0C]_-;#,##0.00\ [$$-C0C]\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40" fontId="0" fillId="0" borderId="1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34" borderId="0" xfId="0" applyFont="1" applyFill="1" applyAlignment="1" applyProtection="1">
      <alignment horizontal="left"/>
      <protection/>
    </xf>
    <xf numFmtId="10" fontId="2" fillId="34" borderId="0" xfId="0" applyNumberFormat="1" applyFont="1" applyFill="1" applyAlignment="1" applyProtection="1">
      <alignment/>
      <protection/>
    </xf>
    <xf numFmtId="0" fontId="6" fillId="0" borderId="17" xfId="0" applyFont="1" applyBorder="1" applyAlignment="1" applyProtection="1">
      <alignment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0" fontId="6" fillId="0" borderId="17" xfId="0" applyNumberFormat="1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right"/>
    </xf>
    <xf numFmtId="10" fontId="2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36" borderId="0" xfId="0" applyFont="1" applyFill="1" applyAlignment="1" applyProtection="1">
      <alignment horizontal="centerContinuous"/>
      <protection/>
    </xf>
    <xf numFmtId="0" fontId="0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3" fillId="36" borderId="0" xfId="0" applyFont="1" applyFill="1" applyAlignment="1">
      <alignment horizontal="centerContinuous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7" fillId="38" borderId="10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7" fillId="38" borderId="11" xfId="0" applyFont="1" applyFill="1" applyBorder="1" applyAlignment="1" applyProtection="1">
      <alignment horizontal="left"/>
      <protection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9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 applyProtection="1">
      <alignment horizontal="left"/>
      <protection/>
    </xf>
    <xf numFmtId="166" fontId="2" fillId="0" borderId="16" xfId="0" applyNumberFormat="1" applyFont="1" applyBorder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6" fillId="0" borderId="16" xfId="0" applyNumberFormat="1" applyFont="1" applyBorder="1" applyAlignment="1" applyProtection="1">
      <alignment/>
      <protection locked="0"/>
    </xf>
    <xf numFmtId="166" fontId="6" fillId="0" borderId="17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8"/>
  <sheetViews>
    <sheetView tabSelected="1" zoomScalePageLayoutView="0" workbookViewId="0" topLeftCell="D1">
      <selection activeCell="O11" sqref="O11"/>
    </sheetView>
  </sheetViews>
  <sheetFormatPr defaultColWidth="9.7109375" defaultRowHeight="12.75"/>
  <cols>
    <col min="1" max="1" width="3.421875" style="0" customWidth="1"/>
    <col min="2" max="2" width="31.7109375" style="0" customWidth="1"/>
    <col min="3" max="3" width="11.7109375" style="0" customWidth="1"/>
    <col min="4" max="4" width="24.00390625" style="0" customWidth="1"/>
    <col min="5" max="5" width="11.7109375" style="0" customWidth="1"/>
    <col min="6" max="6" width="9.7109375" style="0" customWidth="1"/>
    <col min="7" max="13" width="11.7109375" style="0" customWidth="1"/>
  </cols>
  <sheetData>
    <row r="1" spans="2:14" ht="23.25">
      <c r="B1" s="40" t="s">
        <v>35</v>
      </c>
      <c r="C1" s="41"/>
      <c r="D1" s="41"/>
      <c r="E1" s="42"/>
      <c r="F1" s="43" t="s">
        <v>0</v>
      </c>
      <c r="N1" s="1"/>
    </row>
    <row r="2" spans="2:20" ht="12.75">
      <c r="B2" s="2"/>
      <c r="C2" s="1"/>
      <c r="D2" s="1"/>
      <c r="E2" s="1"/>
      <c r="N2" s="1"/>
      <c r="T2" s="3"/>
    </row>
    <row r="3" spans="2:14" ht="13.5" thickBot="1">
      <c r="B3" s="44" t="s">
        <v>23</v>
      </c>
      <c r="C3" s="1"/>
      <c r="D3" s="45" t="s">
        <v>25</v>
      </c>
      <c r="E3" s="1"/>
      <c r="N3" s="1"/>
    </row>
    <row r="4" spans="2:14" ht="13.5" thickBot="1">
      <c r="B4" s="17" t="s">
        <v>1</v>
      </c>
      <c r="C4" s="59">
        <v>0.95</v>
      </c>
      <c r="D4" s="17" t="s">
        <v>31</v>
      </c>
      <c r="E4" s="61">
        <f>(C13*C20)+(C16*C20)</f>
        <v>69950</v>
      </c>
      <c r="F4" s="36" t="s">
        <v>33</v>
      </c>
      <c r="N4" s="1"/>
    </row>
    <row r="5" spans="2:14" ht="13.5" thickBot="1">
      <c r="B5" s="17" t="s">
        <v>3</v>
      </c>
      <c r="C5" s="22">
        <v>650</v>
      </c>
      <c r="D5" s="17"/>
      <c r="E5" s="5"/>
      <c r="N5" s="1"/>
    </row>
    <row r="6" spans="2:14" ht="13.5" thickBot="1">
      <c r="B6" s="17" t="s">
        <v>13</v>
      </c>
      <c r="C6" s="23">
        <v>0.05</v>
      </c>
      <c r="D6" s="18" t="s">
        <v>32</v>
      </c>
      <c r="E6" s="59">
        <v>35000</v>
      </c>
      <c r="N6" s="1"/>
    </row>
    <row r="7" spans="2:14" ht="13.5" thickBot="1">
      <c r="B7" s="17" t="s">
        <v>2</v>
      </c>
      <c r="C7" s="59">
        <v>0.88</v>
      </c>
      <c r="D7" s="19" t="s">
        <v>29</v>
      </c>
      <c r="E7" s="60">
        <f>E4+E5-E6</f>
        <v>34950</v>
      </c>
      <c r="N7" s="1"/>
    </row>
    <row r="8" spans="2:14" ht="13.5" thickBot="1">
      <c r="B8" s="17" t="s">
        <v>4</v>
      </c>
      <c r="C8" s="59">
        <v>0.4</v>
      </c>
      <c r="D8" s="18" t="s">
        <v>9</v>
      </c>
      <c r="E8" s="24">
        <v>0.06</v>
      </c>
      <c r="N8" s="1"/>
    </row>
    <row r="9" spans="2:14" ht="13.5" thickBot="1">
      <c r="B9" s="17" t="s">
        <v>12</v>
      </c>
      <c r="C9" s="6">
        <v>250</v>
      </c>
      <c r="D9" s="18" t="s">
        <v>30</v>
      </c>
      <c r="E9" s="22">
        <v>150</v>
      </c>
      <c r="N9" s="1"/>
    </row>
    <row r="10" spans="2:14" ht="12.75">
      <c r="B10" s="17" t="s">
        <v>10</v>
      </c>
      <c r="C10" s="6">
        <f>(C5+C9)*(1-C6)</f>
        <v>855</v>
      </c>
      <c r="D10" s="17" t="s">
        <v>15</v>
      </c>
      <c r="E10" s="61">
        <f>E7*E8*E9/365</f>
        <v>861.7808219178082</v>
      </c>
      <c r="N10" s="1"/>
    </row>
    <row r="11" spans="2:3" ht="12.75">
      <c r="B11" s="17" t="s">
        <v>14</v>
      </c>
      <c r="C11" s="6">
        <f>C10-C5</f>
        <v>205</v>
      </c>
    </row>
    <row r="12" spans="2:3" ht="12.75">
      <c r="B12" s="4" t="s">
        <v>24</v>
      </c>
      <c r="C12" s="1"/>
    </row>
    <row r="13" spans="2:3" ht="12.75">
      <c r="B13" s="17" t="s">
        <v>5</v>
      </c>
      <c r="C13" s="61">
        <f>C4*C5</f>
        <v>617.5</v>
      </c>
    </row>
    <row r="14" spans="2:3" ht="12.75">
      <c r="B14" s="17" t="s">
        <v>6</v>
      </c>
      <c r="C14" s="61">
        <f>C10*C7</f>
        <v>752.4</v>
      </c>
    </row>
    <row r="15" spans="2:3" ht="12.75">
      <c r="B15" s="17" t="s">
        <v>7</v>
      </c>
      <c r="C15" s="61">
        <f>C14-C13</f>
        <v>134.89999999999998</v>
      </c>
    </row>
    <row r="16" spans="2:3" ht="12.75">
      <c r="B16" s="17" t="s">
        <v>8</v>
      </c>
      <c r="C16" s="61">
        <f>C8*C11</f>
        <v>82</v>
      </c>
    </row>
    <row r="17" spans="2:3" ht="13.5" thickBot="1">
      <c r="B17" s="17" t="s">
        <v>15</v>
      </c>
      <c r="C17" s="61">
        <f>E10/C20</f>
        <v>8.617808219178082</v>
      </c>
    </row>
    <row r="18" spans="2:3" ht="13.5" thickBot="1">
      <c r="B18" s="26" t="s">
        <v>17</v>
      </c>
      <c r="C18" s="62">
        <f>C14-C13-C16-C17</f>
        <v>44.2821917808219</v>
      </c>
    </row>
    <row r="19" spans="2:3" ht="13.5" thickBot="1">
      <c r="B19" s="1"/>
      <c r="C19" s="1"/>
    </row>
    <row r="20" spans="2:3" ht="13.5" thickBot="1">
      <c r="B20" s="25" t="s">
        <v>16</v>
      </c>
      <c r="C20" s="22">
        <v>100</v>
      </c>
    </row>
    <row r="21" ht="13.5" thickBot="1"/>
    <row r="22" spans="2:3" ht="13.5" thickBot="1">
      <c r="B22" s="26" t="s">
        <v>18</v>
      </c>
      <c r="C22" s="62">
        <f>C20*C18</f>
        <v>4428.2191780821895</v>
      </c>
    </row>
    <row r="23" spans="2:5" ht="12.75">
      <c r="B23" s="1"/>
      <c r="C23" s="1"/>
      <c r="D23" s="37"/>
      <c r="E23" s="1"/>
    </row>
    <row r="24" spans="2:5" ht="12.75">
      <c r="B24" s="20" t="s">
        <v>21</v>
      </c>
      <c r="C24" s="21">
        <f>IF(E6=0,0,(C22/E6))</f>
        <v>0.12652054794520542</v>
      </c>
      <c r="D24" s="38"/>
      <c r="E24" s="1"/>
    </row>
    <row r="25" spans="2:5" ht="12.75">
      <c r="B25" s="20" t="s">
        <v>22</v>
      </c>
      <c r="C25" s="21">
        <f>(+C22+E10)/E4</f>
        <v>0.07562544674767689</v>
      </c>
      <c r="D25" s="38"/>
      <c r="E25" s="1"/>
    </row>
    <row r="26" spans="2:5" ht="12.75">
      <c r="B26" s="1"/>
      <c r="C26" s="1"/>
      <c r="D26" s="39"/>
      <c r="E26" s="1"/>
    </row>
    <row r="27" spans="3:5" ht="12.75">
      <c r="C27" s="1"/>
      <c r="D27" s="1"/>
      <c r="E27" s="1"/>
    </row>
    <row r="28" spans="2:5" ht="12.75">
      <c r="B28" s="1"/>
      <c r="C28" s="1"/>
      <c r="D28" s="1"/>
      <c r="E28" s="1"/>
    </row>
    <row r="29" spans="2:8" ht="15">
      <c r="B29" s="46"/>
      <c r="C29" s="47"/>
      <c r="D29" s="48" t="s">
        <v>34</v>
      </c>
      <c r="E29" s="47"/>
      <c r="F29" s="47"/>
      <c r="G29" s="49"/>
      <c r="H29" s="50"/>
    </row>
    <row r="30" spans="2:8" ht="15">
      <c r="B30" s="28" t="s">
        <v>1</v>
      </c>
      <c r="C30" s="29"/>
      <c r="D30" s="29"/>
      <c r="E30" s="57">
        <f>C4</f>
        <v>0.95</v>
      </c>
      <c r="F30" s="29"/>
      <c r="G30" s="1"/>
      <c r="H30" s="10"/>
    </row>
    <row r="31" spans="2:8" ht="15">
      <c r="B31" s="28" t="s">
        <v>3</v>
      </c>
      <c r="C31" s="29"/>
      <c r="D31" s="29"/>
      <c r="E31" s="30">
        <f>C5</f>
        <v>650</v>
      </c>
      <c r="F31" s="29"/>
      <c r="G31" s="1"/>
      <c r="H31" s="10"/>
    </row>
    <row r="32" spans="2:8" ht="15">
      <c r="B32" s="28" t="s">
        <v>10</v>
      </c>
      <c r="C32" s="29"/>
      <c r="D32" s="29"/>
      <c r="E32" s="30">
        <f>C10</f>
        <v>855</v>
      </c>
      <c r="F32" s="29"/>
      <c r="G32" s="1"/>
      <c r="H32" s="10"/>
    </row>
    <row r="33" spans="2:8" ht="15">
      <c r="B33" s="28" t="s">
        <v>19</v>
      </c>
      <c r="C33" s="29"/>
      <c r="D33" s="29"/>
      <c r="E33" s="31">
        <f>C6</f>
        <v>0.05</v>
      </c>
      <c r="F33" s="29"/>
      <c r="G33" s="1"/>
      <c r="H33" s="10"/>
    </row>
    <row r="34" spans="2:8" ht="15">
      <c r="B34" s="32"/>
      <c r="C34" s="33"/>
      <c r="D34" s="33"/>
      <c r="E34" s="33"/>
      <c r="F34" s="33"/>
      <c r="G34" s="11"/>
      <c r="H34" s="12"/>
    </row>
    <row r="35" spans="2:8" ht="15">
      <c r="B35" s="34" t="s">
        <v>4</v>
      </c>
      <c r="C35" s="7"/>
      <c r="D35" s="8"/>
      <c r="E35" s="27" t="s">
        <v>11</v>
      </c>
      <c r="F35" s="8"/>
      <c r="G35" s="8"/>
      <c r="H35" s="9"/>
    </row>
    <row r="36" spans="2:8" ht="15">
      <c r="B36" s="35"/>
      <c r="C36" s="58">
        <v>0</v>
      </c>
      <c r="D36" s="58">
        <v>-0.05</v>
      </c>
      <c r="E36" s="58">
        <v>-0.1</v>
      </c>
      <c r="F36" s="58">
        <v>-0.15</v>
      </c>
      <c r="G36" s="58">
        <v>-0.2</v>
      </c>
      <c r="H36" s="58">
        <v>-0.25</v>
      </c>
    </row>
    <row r="37" spans="2:8" ht="12.75">
      <c r="B37" s="13"/>
      <c r="C37" s="14"/>
      <c r="D37" s="15"/>
      <c r="E37" s="14"/>
      <c r="F37" s="14"/>
      <c r="G37" s="14"/>
      <c r="H37" s="14"/>
    </row>
    <row r="38" spans="2:8" ht="12.75">
      <c r="B38" s="56">
        <v>0.25</v>
      </c>
      <c r="C38" s="16">
        <f>(+$C$10*($C$4+C36))-($C$4*$C$5)-($B$38*$C$11)</f>
        <v>143.5</v>
      </c>
      <c r="D38" s="16">
        <f aca="true" t="shared" si="0" ref="D38:D52">(+$C$10*($C$4+$D$36))-($C$4*$C$5)-(B38*$C$11)</f>
        <v>100.74999999999989</v>
      </c>
      <c r="E38" s="16">
        <f aca="true" t="shared" si="1" ref="E38:E52">(+$C$10*($C$4+$E$36))-($C$4*$C$5)-(B38*$C$11)</f>
        <v>58</v>
      </c>
      <c r="F38" s="16">
        <f aca="true" t="shared" si="2" ref="F38:F52">(+$C$10*($C$4+$F$36))-($C$4*$C$5)-(B38*$C$11)</f>
        <v>15.249999999999886</v>
      </c>
      <c r="G38" s="16">
        <f aca="true" t="shared" si="3" ref="G38:G52">(+$C$10*($C$4+$G$36))-($C$4*$C$5)-(B38*$C$11)</f>
        <v>-27.5</v>
      </c>
      <c r="H38" s="16">
        <f aca="true" t="shared" si="4" ref="H38:H52">(+$C$10*($C$4+$H$36))-($C$4*$C$5)-(B38*$C$11)</f>
        <v>-70.25</v>
      </c>
    </row>
    <row r="39" spans="2:8" ht="12.75">
      <c r="B39" s="56">
        <v>0.3</v>
      </c>
      <c r="C39" s="16">
        <f aca="true" t="shared" si="5" ref="C39:C52">(+$C$10*($C$4-$C$36))-($C$4*$C$5)-(B39*$C$11)</f>
        <v>133.25</v>
      </c>
      <c r="D39" s="16">
        <f t="shared" si="0"/>
        <v>90.49999999999989</v>
      </c>
      <c r="E39" s="16">
        <f t="shared" si="1"/>
        <v>47.75</v>
      </c>
      <c r="F39" s="16">
        <f t="shared" si="2"/>
        <v>4.999999999999886</v>
      </c>
      <c r="G39" s="16">
        <f t="shared" si="3"/>
        <v>-37.75</v>
      </c>
      <c r="H39" s="16">
        <f t="shared" si="4"/>
        <v>-80.5</v>
      </c>
    </row>
    <row r="40" spans="2:8" ht="12.75">
      <c r="B40" s="56">
        <v>0.35</v>
      </c>
      <c r="C40" s="16">
        <f t="shared" si="5"/>
        <v>123</v>
      </c>
      <c r="D40" s="16">
        <f t="shared" si="0"/>
        <v>80.24999999999989</v>
      </c>
      <c r="E40" s="16">
        <f t="shared" si="1"/>
        <v>37.5</v>
      </c>
      <c r="F40" s="16">
        <f t="shared" si="2"/>
        <v>-5.250000000000114</v>
      </c>
      <c r="G40" s="16">
        <f t="shared" si="3"/>
        <v>-48</v>
      </c>
      <c r="H40" s="16">
        <f t="shared" si="4"/>
        <v>-90.75</v>
      </c>
    </row>
    <row r="41" spans="2:8" ht="12.75">
      <c r="B41" s="56">
        <v>0.4</v>
      </c>
      <c r="C41" s="16">
        <f t="shared" si="5"/>
        <v>112.75</v>
      </c>
      <c r="D41" s="16">
        <f t="shared" si="0"/>
        <v>69.99999999999989</v>
      </c>
      <c r="E41" s="16">
        <f t="shared" si="1"/>
        <v>27.25</v>
      </c>
      <c r="F41" s="16">
        <f t="shared" si="2"/>
        <v>-15.500000000000114</v>
      </c>
      <c r="G41" s="16">
        <f t="shared" si="3"/>
        <v>-58.25</v>
      </c>
      <c r="H41" s="16">
        <f t="shared" si="4"/>
        <v>-101</v>
      </c>
    </row>
    <row r="42" spans="2:8" ht="12.75">
      <c r="B42" s="56">
        <v>0.45</v>
      </c>
      <c r="C42" s="16">
        <f t="shared" si="5"/>
        <v>102.5</v>
      </c>
      <c r="D42" s="16">
        <f t="shared" si="0"/>
        <v>59.749999999999886</v>
      </c>
      <c r="E42" s="16">
        <f t="shared" si="1"/>
        <v>17</v>
      </c>
      <c r="F42" s="16">
        <f t="shared" si="2"/>
        <v>-25.750000000000114</v>
      </c>
      <c r="G42" s="16">
        <f t="shared" si="3"/>
        <v>-68.5</v>
      </c>
      <c r="H42" s="16">
        <f t="shared" si="4"/>
        <v>-111.25</v>
      </c>
    </row>
    <row r="43" spans="2:8" ht="12.75">
      <c r="B43" s="56">
        <v>0.5</v>
      </c>
      <c r="C43" s="16">
        <f t="shared" si="5"/>
        <v>92.25</v>
      </c>
      <c r="D43" s="16">
        <f t="shared" si="0"/>
        <v>49.499999999999886</v>
      </c>
      <c r="E43" s="16">
        <f t="shared" si="1"/>
        <v>6.75</v>
      </c>
      <c r="F43" s="16">
        <f t="shared" si="2"/>
        <v>-36.000000000000114</v>
      </c>
      <c r="G43" s="16">
        <f t="shared" si="3"/>
        <v>-78.75</v>
      </c>
      <c r="H43" s="16">
        <f t="shared" si="4"/>
        <v>-121.5</v>
      </c>
    </row>
    <row r="44" spans="2:8" ht="12.75">
      <c r="B44" s="56">
        <v>0.55</v>
      </c>
      <c r="C44" s="16">
        <f t="shared" si="5"/>
        <v>81.99999999999999</v>
      </c>
      <c r="D44" s="16">
        <f t="shared" si="0"/>
        <v>39.24999999999987</v>
      </c>
      <c r="E44" s="16">
        <f t="shared" si="1"/>
        <v>-3.500000000000014</v>
      </c>
      <c r="F44" s="16">
        <f t="shared" si="2"/>
        <v>-46.25000000000013</v>
      </c>
      <c r="G44" s="16">
        <f t="shared" si="3"/>
        <v>-89.00000000000001</v>
      </c>
      <c r="H44" s="16">
        <f t="shared" si="4"/>
        <v>-131.75</v>
      </c>
    </row>
    <row r="45" spans="2:8" ht="12.75">
      <c r="B45" s="56">
        <v>0.6</v>
      </c>
      <c r="C45" s="16">
        <f t="shared" si="5"/>
        <v>71.75</v>
      </c>
      <c r="D45" s="16">
        <f t="shared" si="0"/>
        <v>28.999999999999886</v>
      </c>
      <c r="E45" s="16">
        <f t="shared" si="1"/>
        <v>-13.75</v>
      </c>
      <c r="F45" s="16">
        <f t="shared" si="2"/>
        <v>-56.500000000000114</v>
      </c>
      <c r="G45" s="16">
        <f t="shared" si="3"/>
        <v>-99.25</v>
      </c>
      <c r="H45" s="16">
        <f t="shared" si="4"/>
        <v>-142</v>
      </c>
    </row>
    <row r="46" spans="2:8" ht="12.75">
      <c r="B46" s="56">
        <v>0.65</v>
      </c>
      <c r="C46" s="16">
        <f t="shared" si="5"/>
        <v>61.5</v>
      </c>
      <c r="D46" s="16">
        <f t="shared" si="0"/>
        <v>18.749999999999886</v>
      </c>
      <c r="E46" s="16">
        <f t="shared" si="1"/>
        <v>-24</v>
      </c>
      <c r="F46" s="16">
        <f t="shared" si="2"/>
        <v>-66.75000000000011</v>
      </c>
      <c r="G46" s="16">
        <f t="shared" si="3"/>
        <v>-109.5</v>
      </c>
      <c r="H46" s="16">
        <f t="shared" si="4"/>
        <v>-152.25</v>
      </c>
    </row>
    <row r="47" spans="2:8" ht="12.75">
      <c r="B47" s="56">
        <v>0.7</v>
      </c>
      <c r="C47" s="16">
        <f t="shared" si="5"/>
        <v>51.25</v>
      </c>
      <c r="D47" s="16">
        <f t="shared" si="0"/>
        <v>8.499999999999886</v>
      </c>
      <c r="E47" s="16">
        <f t="shared" si="1"/>
        <v>-34.25</v>
      </c>
      <c r="F47" s="16">
        <f t="shared" si="2"/>
        <v>-77.00000000000011</v>
      </c>
      <c r="G47" s="16">
        <f t="shared" si="3"/>
        <v>-119.75</v>
      </c>
      <c r="H47" s="16">
        <f t="shared" si="4"/>
        <v>-162.5</v>
      </c>
    </row>
    <row r="48" spans="2:8" ht="12.75">
      <c r="B48" s="56">
        <v>0.75</v>
      </c>
      <c r="C48" s="16">
        <f t="shared" si="5"/>
        <v>41</v>
      </c>
      <c r="D48" s="16">
        <f t="shared" si="0"/>
        <v>-1.7500000000001137</v>
      </c>
      <c r="E48" s="16">
        <f t="shared" si="1"/>
        <v>-44.5</v>
      </c>
      <c r="F48" s="16">
        <f t="shared" si="2"/>
        <v>-87.25000000000011</v>
      </c>
      <c r="G48" s="16">
        <f t="shared" si="3"/>
        <v>-130</v>
      </c>
      <c r="H48" s="16">
        <f t="shared" si="4"/>
        <v>-172.75</v>
      </c>
    </row>
    <row r="49" spans="2:8" ht="12.75">
      <c r="B49" s="56">
        <v>0.8</v>
      </c>
      <c r="C49" s="16">
        <f t="shared" si="5"/>
        <v>30.75</v>
      </c>
      <c r="D49" s="16">
        <f t="shared" si="0"/>
        <v>-12.000000000000114</v>
      </c>
      <c r="E49" s="16">
        <f t="shared" si="1"/>
        <v>-54.75</v>
      </c>
      <c r="F49" s="16">
        <f t="shared" si="2"/>
        <v>-97.50000000000011</v>
      </c>
      <c r="G49" s="16">
        <f t="shared" si="3"/>
        <v>-140.25</v>
      </c>
      <c r="H49" s="16">
        <f t="shared" si="4"/>
        <v>-183</v>
      </c>
    </row>
    <row r="50" spans="2:8" ht="12.75">
      <c r="B50" s="56">
        <v>0.85</v>
      </c>
      <c r="C50" s="16">
        <f t="shared" si="5"/>
        <v>20.5</v>
      </c>
      <c r="D50" s="16">
        <f t="shared" si="0"/>
        <v>-22.250000000000114</v>
      </c>
      <c r="E50" s="16">
        <f t="shared" si="1"/>
        <v>-65</v>
      </c>
      <c r="F50" s="16">
        <f t="shared" si="2"/>
        <v>-107.75000000000011</v>
      </c>
      <c r="G50" s="16">
        <f t="shared" si="3"/>
        <v>-150.5</v>
      </c>
      <c r="H50" s="16">
        <f t="shared" si="4"/>
        <v>-193.25</v>
      </c>
    </row>
    <row r="51" spans="2:8" ht="12.75">
      <c r="B51" s="56">
        <v>0.9</v>
      </c>
      <c r="C51" s="16">
        <f t="shared" si="5"/>
        <v>10.25</v>
      </c>
      <c r="D51" s="16">
        <f t="shared" si="0"/>
        <v>-32.500000000000114</v>
      </c>
      <c r="E51" s="16">
        <f t="shared" si="1"/>
        <v>-75.25</v>
      </c>
      <c r="F51" s="16">
        <f t="shared" si="2"/>
        <v>-118.00000000000011</v>
      </c>
      <c r="G51" s="16">
        <f t="shared" si="3"/>
        <v>-160.75</v>
      </c>
      <c r="H51" s="16">
        <f t="shared" si="4"/>
        <v>-203.5</v>
      </c>
    </row>
    <row r="52" spans="2:8" ht="12.75">
      <c r="B52" s="56">
        <v>0.95</v>
      </c>
      <c r="C52" s="16">
        <f t="shared" si="5"/>
        <v>0</v>
      </c>
      <c r="D52" s="16">
        <f t="shared" si="0"/>
        <v>-42.750000000000114</v>
      </c>
      <c r="E52" s="16">
        <f t="shared" si="1"/>
        <v>-85.5</v>
      </c>
      <c r="F52" s="16">
        <f t="shared" si="2"/>
        <v>-128.2500000000001</v>
      </c>
      <c r="G52" s="16">
        <f t="shared" si="3"/>
        <v>-171</v>
      </c>
      <c r="H52" s="16">
        <f t="shared" si="4"/>
        <v>-213.75</v>
      </c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52" t="s">
        <v>26</v>
      </c>
      <c r="C55" s="54"/>
      <c r="D55" s="54"/>
      <c r="E55" s="1"/>
    </row>
    <row r="56" spans="2:5" ht="12.75">
      <c r="B56" s="53" t="s">
        <v>27</v>
      </c>
      <c r="C56" s="54"/>
      <c r="D56" s="54"/>
      <c r="E56" s="1"/>
    </row>
    <row r="57" spans="2:5" ht="12.75">
      <c r="B57" s="53" t="s">
        <v>37</v>
      </c>
      <c r="C57" s="54"/>
      <c r="D57" s="54"/>
      <c r="E57" s="1"/>
    </row>
    <row r="58" spans="2:5" ht="12.75">
      <c r="B58" s="53" t="s">
        <v>28</v>
      </c>
      <c r="C58" s="54"/>
      <c r="D58" s="54"/>
      <c r="E58" s="1"/>
    </row>
    <row r="59" spans="2:5" ht="12.75">
      <c r="B59" s="1"/>
      <c r="C59" s="1"/>
      <c r="D59" s="1"/>
      <c r="E59" s="1"/>
    </row>
    <row r="60" spans="2:5" ht="12.75">
      <c r="B60" s="52" t="s">
        <v>20</v>
      </c>
      <c r="C60" s="54"/>
      <c r="D60" s="1"/>
      <c r="E60" s="1"/>
    </row>
    <row r="61" spans="2:5" ht="12.75">
      <c r="B61" s="55" t="s">
        <v>36</v>
      </c>
      <c r="C61" s="54"/>
      <c r="D61" s="1"/>
      <c r="E61" s="1"/>
    </row>
    <row r="62" spans="2:5" ht="12.75">
      <c r="B62" s="51"/>
      <c r="C62" s="1"/>
      <c r="D62" s="1"/>
      <c r="E62" s="1"/>
    </row>
    <row r="63" spans="3:5" ht="12.75">
      <c r="C63" s="1"/>
      <c r="D63" s="1"/>
      <c r="E63" s="1"/>
    </row>
    <row r="64" spans="2:5" ht="12.75">
      <c r="B64" s="51"/>
      <c r="C64" s="1"/>
      <c r="D64" s="1"/>
      <c r="E64" s="1"/>
    </row>
    <row r="65" spans="2:5" ht="12.75">
      <c r="B65" s="39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Dean, Brooke (OMAFRA)</cp:lastModifiedBy>
  <dcterms:created xsi:type="dcterms:W3CDTF">2000-04-19T20:38:41Z</dcterms:created>
  <dcterms:modified xsi:type="dcterms:W3CDTF">2015-12-17T19:02:37Z</dcterms:modified>
  <cp:category/>
  <cp:version/>
  <cp:contentType/>
  <cp:contentStatus/>
</cp:coreProperties>
</file>