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1710" windowWidth="12240" windowHeight="6435" activeTab="0"/>
  </bookViews>
  <sheets>
    <sheet name="Notes - CDP Lapin" sheetId="1" r:id="rId1"/>
    <sheet name="Définition des termes utilisés" sheetId="2" r:id="rId2"/>
    <sheet name="Calculateur coûts de production" sheetId="3" r:id="rId3"/>
  </sheets>
  <externalReferences>
    <externalReference r:id="rId6"/>
  </externalReferences>
  <definedNames>
    <definedName name="atat">#REF!</definedName>
    <definedName name="basefat">#REF!</definedName>
    <definedName name="baseprotein">#REF!</definedName>
    <definedName name="contractmilk">#REF!</definedName>
    <definedName name="deductions">#REF!</definedName>
    <definedName name="milkproduced">#REF!</definedName>
    <definedName name="yourquota">#REF!</definedName>
  </definedNames>
  <calcPr fullCalcOnLoad="1"/>
</workbook>
</file>

<file path=xl/sharedStrings.xml><?xml version="1.0" encoding="utf-8"?>
<sst xmlns="http://schemas.openxmlformats.org/spreadsheetml/2006/main" count="310" uniqueCount="248">
  <si>
    <t>1-877-424-1300</t>
  </si>
  <si>
    <t>www.omaf.gov.on.ca</t>
  </si>
  <si>
    <t>Year</t>
  </si>
  <si>
    <t>Date</t>
  </si>
  <si>
    <t>TOTAL</t>
  </si>
  <si>
    <t>Taxes</t>
  </si>
  <si>
    <t># Total Fryers Raised to Market Weight/Doe/Year</t>
  </si>
  <si>
    <t># Total Fryers Marketed/Doe/Year</t>
  </si>
  <si>
    <t>lbs.</t>
  </si>
  <si>
    <t>$/lb.</t>
  </si>
  <si>
    <t>tonnes</t>
  </si>
  <si>
    <t>COST</t>
  </si>
  <si>
    <t>$/cage</t>
  </si>
  <si>
    <t>cages</t>
  </si>
  <si>
    <t>/tonne</t>
  </si>
  <si>
    <t>/lb.</t>
  </si>
  <si>
    <t xml:space="preserve"> + / - %</t>
  </si>
  <si>
    <t>NEW SALES</t>
  </si>
  <si>
    <t>new cost of gain</t>
  </si>
  <si>
    <t>net after changes</t>
  </si>
  <si>
    <t>new number of fryers weaned</t>
  </si>
  <si>
    <t>Total $</t>
  </si>
  <si>
    <t>ag.info.omafra@ontario.ca</t>
  </si>
  <si>
    <t>SOMMAIRE</t>
  </si>
  <si>
    <t>Par lapine</t>
  </si>
  <si>
    <t>Par lapin de chair</t>
  </si>
  <si>
    <t xml:space="preserve">Ce calculateur est conçu pour aider les producteurs à déterminer la rentabilité de leur clapier. Il permet une </t>
  </si>
  <si>
    <t>évaluation des coûts, des ventes et des profits ou pertes. Les producteurs doivent entrer les paramètres de</t>
  </si>
  <si>
    <t xml:space="preserve">production de leur clappier, incluant revenus et dépenses.  </t>
  </si>
  <si>
    <t xml:space="preserve">Le calculateur peut évaluer les performances passées ainsi que faire des projections. Il permet également </t>
  </si>
  <si>
    <t xml:space="preserve">des scénarios, que ce sois en changeant les coûts d'aliments ou de vente des lapins. Simplement introduire </t>
  </si>
  <si>
    <t xml:space="preserve">de coûts de production. Rappelez-vous que l'information fournie par le calculateur ne sera précise et fiable que </t>
  </si>
  <si>
    <t>troupeau de brebis du MAAARO.</t>
  </si>
  <si>
    <t xml:space="preserve">si l'information entrée est fiable et précise. Ce calculateur est basé sur le Calculateur de coûts de production de </t>
  </si>
  <si>
    <t>Developpé par:</t>
  </si>
  <si>
    <t xml:space="preserve">Brian Tapscott, Spécialiste en productions animales </t>
  </si>
  <si>
    <t>Pour plus d'information, contacter:</t>
  </si>
  <si>
    <t>Centre d'information agricole</t>
  </si>
  <si>
    <t xml:space="preserve">  Calculateur de budget et de coûts de production cunicole</t>
  </si>
  <si>
    <t>VARIABLES DE PRODUCTION CUNICOLE</t>
  </si>
  <si>
    <t>Taux annuel de mortalité des lapines (non vendues)</t>
  </si>
  <si>
    <t>Taux annuel de réforme des lapines (vendues)</t>
  </si>
  <si>
    <t>Intensité de reproduction (1,7,14,21,28,35,42, ... jours)</t>
  </si>
  <si>
    <t>No.de lapereaux atteignant le poids du marché/portée</t>
  </si>
  <si>
    <t>No.de lapereaux gardés comme remplacement/portée</t>
  </si>
  <si>
    <t>Poids moyen des lapereaux à la naissance (lbs.)</t>
  </si>
  <si>
    <t>Revenus</t>
  </si>
  <si>
    <t>POIDS</t>
  </si>
  <si>
    <t>PRIX</t>
  </si>
  <si>
    <t>UNITÉS</t>
  </si>
  <si>
    <t>$/UNITÉ</t>
  </si>
  <si>
    <t>QUANTITÉ</t>
  </si>
  <si>
    <t>$/reproducteur</t>
  </si>
  <si>
    <t>reproducteurs</t>
  </si>
  <si>
    <t>lapins de chair</t>
  </si>
  <si>
    <r>
      <t>r</t>
    </r>
    <r>
      <rPr>
        <sz val="8"/>
        <rFont val="Arial"/>
        <family val="2"/>
      </rPr>
      <t>eproducteurs</t>
    </r>
  </si>
  <si>
    <t>Réformes</t>
  </si>
  <si>
    <r>
      <t xml:space="preserve">FRAIS VARIABLES - </t>
    </r>
    <r>
      <rPr>
        <sz val="9"/>
        <rFont val="Arial"/>
        <family val="2"/>
      </rPr>
      <t>dépenses qui varient selon le nombre de lapines gardées</t>
    </r>
  </si>
  <si>
    <t>ITEMS</t>
  </si>
  <si>
    <t>Achats de reproducteurs (mâles et femelles)</t>
  </si>
  <si>
    <t>/reproducteur</t>
  </si>
  <si>
    <t>/lapine</t>
  </si>
  <si>
    <t>Électricité</t>
  </si>
  <si>
    <t>Chauffage/climatisation</t>
  </si>
  <si>
    <t>Eau</t>
  </si>
  <si>
    <t>Entretien et réparation général</t>
  </si>
  <si>
    <t>Intérêts  sur les dépenses d'opération</t>
  </si>
  <si>
    <t>TOTAL DES FRAIS VARIABLES</t>
  </si>
  <si>
    <t>UNITÉ</t>
  </si>
  <si>
    <r>
      <t xml:space="preserve">FRAIS FIXES </t>
    </r>
    <r>
      <rPr>
        <sz val="9"/>
        <rFont val="Arial"/>
        <family val="2"/>
      </rPr>
      <t>- dépenses qui ne varient pas, peu importe le mombre de lapines gardées</t>
    </r>
  </si>
  <si>
    <t>COÛT</t>
  </si>
  <si>
    <t>Assurances</t>
  </si>
  <si>
    <t>Taxes foncières</t>
  </si>
  <si>
    <t>Prêts et locations à long terme</t>
  </si>
  <si>
    <t>Intérêts sur les prêts à long terme</t>
  </si>
  <si>
    <t>Dépréciation (Cages)</t>
  </si>
  <si>
    <t>terme de dépréciation (ans)</t>
  </si>
  <si>
    <t>%/an (taux de dépréciation)</t>
  </si>
  <si>
    <t>Dépréciation (Clappier)</t>
  </si>
  <si>
    <t>TOTAL FRAIS FIXES</t>
  </si>
  <si>
    <t>COÛTS TOTAUX (VARIABLES + FIXES)</t>
  </si>
  <si>
    <t>PROFITS (PERTES) (REVENUS  - COÛTS TOTAUX)</t>
  </si>
  <si>
    <r>
      <t xml:space="preserve">MARGE BRUTE  </t>
    </r>
    <r>
      <rPr>
        <sz val="9"/>
        <rFont val="Arial"/>
        <family val="2"/>
      </rPr>
      <t>(revenus  - coûts variables)</t>
    </r>
  </si>
  <si>
    <t>Marge brute par lapine avec un prix des lapins de chair à:</t>
  </si>
  <si>
    <t>COÛTS DE DÉMARRAGE</t>
  </si>
  <si>
    <t>COUT/UNITÉ</t>
  </si>
  <si>
    <t># UNITÉS</t>
  </si>
  <si>
    <t>Reproducteurs; mâles et femeles</t>
  </si>
  <si>
    <t>Lapines de reproduction</t>
  </si>
  <si>
    <t>Mâles reproducteurs</t>
  </si>
  <si>
    <t>$/lapine</t>
  </si>
  <si>
    <t>lapines</t>
  </si>
  <si>
    <t>$/mâle</t>
  </si>
  <si>
    <t>mâles</t>
  </si>
  <si>
    <t>Cages; lapines (incluant les composantes ci-bas)</t>
  </si>
  <si>
    <t xml:space="preserve">     Cage assemblée (30" long x 24" large x 15"haut)</t>
  </si>
  <si>
    <t>$/cage pour grillage</t>
  </si>
  <si>
    <t xml:space="preserve">     Nid</t>
  </si>
  <si>
    <t>$/nid</t>
  </si>
  <si>
    <t xml:space="preserve">     trémie</t>
  </si>
  <si>
    <t>Total cages, nids, trémies, tétines, ligne à eau</t>
  </si>
  <si>
    <t xml:space="preserve">     tétine (abreuvoir)</t>
  </si>
  <si>
    <t xml:space="preserve">     Divers (ligne à eau, collets, déflecteurs, …)</t>
  </si>
  <si>
    <t>$/mangeoire</t>
  </si>
  <si>
    <t>$/abreuvoir</t>
  </si>
  <si>
    <t>$/divers</t>
  </si>
  <si>
    <t>Calcul du nombre de cages requises</t>
  </si>
  <si>
    <t>jours</t>
  </si>
  <si>
    <t>cage /lapine</t>
  </si>
  <si>
    <t>total; cages d'engraissement</t>
  </si>
  <si>
    <t>total; cages à lapines</t>
  </si>
  <si>
    <t>total; cages à mâles</t>
  </si>
  <si>
    <t>total; besoins en cages</t>
  </si>
  <si>
    <t>L'utilisateur de ce calculateur assume toutes responsabilités.</t>
  </si>
  <si>
    <t>Pour plus d'informations:</t>
  </si>
  <si>
    <t>Centre d'information agricole du MAAARO</t>
  </si>
  <si>
    <t>cages/lapine</t>
  </si>
  <si>
    <r>
      <t xml:space="preserve">A) </t>
    </r>
    <r>
      <rPr>
        <sz val="8"/>
        <rFont val="Arial"/>
        <family val="2"/>
      </rPr>
      <t>Durée de gestation</t>
    </r>
    <r>
      <rPr>
        <sz val="9"/>
        <rFont val="Arial"/>
        <family val="2"/>
      </rPr>
      <t xml:space="preserve"> </t>
    </r>
  </si>
  <si>
    <t>Composantes des cages:</t>
  </si>
  <si>
    <t>(Saillie post-partum: 1 jour,7,14,21,28,35,42 jours)</t>
  </si>
  <si>
    <r>
      <t xml:space="preserve">H) </t>
    </r>
    <r>
      <rPr>
        <sz val="8"/>
        <rFont val="Arial"/>
        <family val="2"/>
      </rPr>
      <t xml:space="preserve">Nombre de jours/an ou lapereaux sevrés sont en cage </t>
    </r>
  </si>
  <si>
    <r>
      <t>J)</t>
    </r>
    <r>
      <rPr>
        <sz val="9"/>
        <rFont val="Arial"/>
        <family val="2"/>
      </rPr>
      <t xml:space="preserve"> B</t>
    </r>
    <r>
      <rPr>
        <sz val="8"/>
        <rFont val="Arial"/>
        <family val="2"/>
      </rPr>
      <t>esoins en cages de lapine/lapine/an</t>
    </r>
  </si>
  <si>
    <r>
      <t>K)</t>
    </r>
    <r>
      <rPr>
        <sz val="9"/>
        <rFont val="Arial"/>
        <family val="2"/>
      </rPr>
      <t xml:space="preserve"> B</t>
    </r>
    <r>
      <rPr>
        <sz val="8"/>
        <rFont val="Arial"/>
        <family val="2"/>
      </rPr>
      <t>esoins en cages de mâle/lapine/an</t>
    </r>
  </si>
  <si>
    <t>cages; total/lapine</t>
  </si>
  <si>
    <t>Les revenus escomptés sont sujets aux risques des fluctuations des dépenses et revenus.</t>
  </si>
  <si>
    <t>Analyse du risque</t>
  </si>
  <si>
    <t>Une augmentation des prixs de vente, une réduction des coûts de production,  une augmentations du nombre de lapins mis en marché</t>
  </si>
  <si>
    <t xml:space="preserve">et un réduction de la mortalité des lapereaux aura un impact positif sur votre revenu net.  </t>
  </si>
  <si>
    <t xml:space="preserve">Inversement, une réduction du prix de vente des lapins, une augmentation de vos coûts de production, une réduction du nombre de </t>
  </si>
  <si>
    <t>lapins mis en marché et une augmentation des mortalités auront un impact négatif sur votre revenu net.</t>
  </si>
  <si>
    <t>Les valeurs que vous avez entrées pour les variables clés d'une entreprise cunicole sont affichées ci-dessous à gauche.</t>
  </si>
  <si>
    <t xml:space="preserve">Changez les variables clés identifiées pour l'entreprise cunicole dans les cases ombrées à droite pour voir comment elles peuvent </t>
  </si>
  <si>
    <t>influencer votre revenu net.</t>
  </si>
  <si>
    <r>
      <t xml:space="preserve">Entrer une valeur </t>
    </r>
    <r>
      <rPr>
        <sz val="9"/>
        <color indexed="10"/>
        <rFont val="Arial"/>
        <family val="2"/>
      </rPr>
      <t>négative</t>
    </r>
    <r>
      <rPr>
        <sz val="9"/>
        <color indexed="12"/>
        <rFont val="Arial"/>
        <family val="2"/>
      </rPr>
      <t xml:space="preserve"> si  vous voulez réduire la valeur de la variable et une valeur positive si vous voulez l'augmenter.</t>
    </r>
  </si>
  <si>
    <t xml:space="preserve">Entrer zéro pour toutes variables que vous voulez garder comme telle. </t>
  </si>
  <si>
    <t>Valeurs prévues (du calculateur):</t>
  </si>
  <si>
    <t>Prix de vente; lapins ($/lb.)</t>
  </si>
  <si>
    <t>Frais variables par lapine</t>
  </si>
  <si>
    <t xml:space="preserve">Mortalité post sevrage des lapereaux </t>
  </si>
  <si>
    <t>Marge brute par lapine</t>
  </si>
  <si>
    <t>Changement des valeurs clés:</t>
  </si>
  <si>
    <t>% de changement; frais variables</t>
  </si>
  <si>
    <t xml:space="preserve">% de changement; prix de vente </t>
  </si>
  <si>
    <t>% changement;# de lapereaux nés</t>
  </si>
  <si>
    <t>AVANT les changements aux variables clés</t>
  </si>
  <si>
    <t xml:space="preserve">APRÈS les changements aux variables clés </t>
  </si>
  <si>
    <t>Resultats des changements:</t>
  </si>
  <si>
    <t># lapins nés révisé:</t>
  </si>
  <si>
    <r>
      <t>Prix des lapins révisé</t>
    </r>
    <r>
      <rPr>
        <sz val="9"/>
        <rFont val="Arial"/>
        <family val="2"/>
      </rPr>
      <t>:</t>
    </r>
  </si>
  <si>
    <r>
      <t>Frais variables révisés</t>
    </r>
    <r>
      <rPr>
        <sz val="9"/>
        <rFont val="Arial"/>
        <family val="2"/>
      </rPr>
      <t>:</t>
    </r>
  </si>
  <si>
    <t xml:space="preserve">Taux annuel de remplacement des mâles </t>
  </si>
  <si>
    <t>Taux de perte annuel des mâles (non vendus)</t>
  </si>
  <si>
    <t>Taux de réforme annuel des mâles (vendus)</t>
  </si>
  <si>
    <t>Nombre annuel de portées nées</t>
  </si>
  <si>
    <t>Nombre total de lapereaux sevrés/lapine/an:</t>
  </si>
  <si>
    <t>Calculateur de budget et de coûts de production cunicole</t>
  </si>
  <si>
    <t>Les chiffres en bleu et les cellules ombrées peuvent être modifiés</t>
  </si>
  <si>
    <t>Taux de remplacement annuel total des lapines</t>
  </si>
  <si>
    <t>Nombre maximal possible de portées/lapine/an</t>
  </si>
  <si>
    <t>Nombre de portées nées / an/ lapine</t>
  </si>
  <si>
    <t>No. de lapereaux vendus comme reproducteurs/portée</t>
  </si>
  <si>
    <t xml:space="preserve">REVENU TOTAL </t>
  </si>
  <si>
    <t>Programme de santé - vétérinaire</t>
  </si>
  <si>
    <t>Transport, véhicle, carburant</t>
  </si>
  <si>
    <t>Main-d'œuvre</t>
  </si>
  <si>
    <t>mois  (terme du prêt)</t>
  </si>
  <si>
    <t>%/an  (taux d'intérêts)</t>
  </si>
  <si>
    <r>
      <t>F)</t>
    </r>
    <r>
      <rPr>
        <sz val="9"/>
        <rFont val="Arial"/>
        <family val="2"/>
      </rPr>
      <t xml:space="preserve"> J</t>
    </r>
    <r>
      <rPr>
        <sz val="8"/>
        <rFont val="Arial"/>
        <family val="2"/>
      </rPr>
      <t>ours d'élevage (naissance au marché)</t>
    </r>
  </si>
  <si>
    <r>
      <t>E)</t>
    </r>
    <r>
      <rPr>
        <sz val="9"/>
        <rFont val="Arial"/>
        <family val="2"/>
      </rPr>
      <t xml:space="preserve"> </t>
    </r>
    <r>
      <rPr>
        <sz val="8"/>
        <rFont val="Arial"/>
        <family val="2"/>
      </rPr>
      <t>Age au sevrage</t>
    </r>
    <r>
      <rPr>
        <sz val="9"/>
        <rFont val="Arial"/>
        <family val="2"/>
      </rPr>
      <t xml:space="preserve"> (C-D)</t>
    </r>
  </si>
  <si>
    <r>
      <t>D)</t>
    </r>
    <r>
      <rPr>
        <sz val="9"/>
        <rFont val="Arial"/>
        <family val="2"/>
      </rPr>
      <t xml:space="preserve"> </t>
    </r>
    <r>
      <rPr>
        <sz val="8"/>
        <rFont val="Arial"/>
        <family val="2"/>
      </rPr>
      <t>Jours sevrés avant la naissance suivante</t>
    </r>
  </si>
  <si>
    <r>
      <t>C)</t>
    </r>
    <r>
      <rPr>
        <sz val="9"/>
        <rFont val="Arial"/>
        <family val="2"/>
      </rPr>
      <t xml:space="preserve"> </t>
    </r>
    <r>
      <rPr>
        <sz val="8"/>
        <rFont val="Arial"/>
        <family val="2"/>
      </rPr>
      <t>Cycle total</t>
    </r>
    <r>
      <rPr>
        <sz val="9"/>
        <rFont val="Arial"/>
        <family val="2"/>
      </rPr>
      <t xml:space="preserve"> (A+B)</t>
    </r>
  </si>
  <si>
    <r>
      <t>B)</t>
    </r>
    <r>
      <rPr>
        <sz val="9"/>
        <rFont val="Arial"/>
        <family val="2"/>
      </rPr>
      <t xml:space="preserve"> </t>
    </r>
    <r>
      <rPr>
        <sz val="8"/>
        <rFont val="Arial"/>
        <family val="2"/>
      </rPr>
      <t>Intensité de reproduction</t>
    </r>
  </si>
  <si>
    <r>
      <t xml:space="preserve">les données dans les </t>
    </r>
    <r>
      <rPr>
        <sz val="10"/>
        <color indexed="12"/>
        <rFont val="Arial"/>
        <family val="2"/>
      </rPr>
      <t>zones ombrées avec des valeurs en bleu</t>
    </r>
    <r>
      <rPr>
        <sz val="10"/>
        <rFont val="Arial"/>
        <family val="0"/>
      </rPr>
      <t xml:space="preserve">     dans les exemples de budget ou le calculateur</t>
    </r>
  </si>
  <si>
    <t xml:space="preserve"> No. de lapereaux mis en marché/lapine/an</t>
  </si>
  <si>
    <t>Conversion alimentaire</t>
  </si>
  <si>
    <r>
      <t xml:space="preserve">Marge brute / lapine </t>
    </r>
    <r>
      <rPr>
        <b/>
        <sz val="8"/>
        <rFont val="Arial"/>
        <family val="2"/>
      </rPr>
      <t xml:space="preserve">avec prix des lapin de chair à: </t>
    </r>
  </si>
  <si>
    <r>
      <t>G)</t>
    </r>
    <r>
      <rPr>
        <sz val="9"/>
        <rFont val="Arial"/>
        <family val="2"/>
      </rPr>
      <t xml:space="preserve"> </t>
    </r>
    <r>
      <rPr>
        <sz val="8"/>
        <rFont val="Arial"/>
        <family val="2"/>
      </rPr>
      <t xml:space="preserve">Jours que les lapins sont en cages d'engraissement) </t>
    </r>
    <r>
      <rPr>
        <b/>
        <sz val="8"/>
        <rFont val="Arial"/>
        <family val="2"/>
      </rPr>
      <t>(F-E)</t>
    </r>
  </si>
  <si>
    <r>
      <t xml:space="preserve">d'engraissement.               </t>
    </r>
    <r>
      <rPr>
        <sz val="8"/>
        <rFont val="Arial"/>
        <family val="2"/>
      </rPr>
      <t xml:space="preserve">(nombre de portée max. x </t>
    </r>
    <r>
      <rPr>
        <b/>
        <sz val="8"/>
        <rFont val="Arial"/>
        <family val="2"/>
      </rPr>
      <t>G</t>
    </r>
    <r>
      <rPr>
        <sz val="8"/>
        <rFont val="Arial"/>
        <family val="2"/>
      </rPr>
      <t>)</t>
    </r>
  </si>
  <si>
    <r>
      <t>I)</t>
    </r>
    <r>
      <rPr>
        <sz val="9"/>
        <rFont val="Arial"/>
        <family val="2"/>
      </rPr>
      <t xml:space="preserve"> B</t>
    </r>
    <r>
      <rPr>
        <sz val="8"/>
        <rFont val="Arial"/>
        <family val="2"/>
      </rPr>
      <t>esoins en cages d'engraissement/lapine/an (</t>
    </r>
    <r>
      <rPr>
        <b/>
        <sz val="8"/>
        <rFont val="Arial"/>
        <family val="2"/>
      </rPr>
      <t>H</t>
    </r>
    <r>
      <rPr>
        <sz val="8"/>
        <rFont val="Arial"/>
        <family val="2"/>
      </rPr>
      <t>/365 jours/an)</t>
    </r>
  </si>
  <si>
    <r>
      <t>M)</t>
    </r>
    <r>
      <rPr>
        <sz val="9"/>
        <rFont val="Arial"/>
        <family val="2"/>
      </rPr>
      <t xml:space="preserve"> </t>
    </r>
    <r>
      <rPr>
        <sz val="8"/>
        <rFont val="Arial"/>
        <family val="2"/>
      </rPr>
      <t>Besoins totaux en cages/lapine/an</t>
    </r>
    <r>
      <rPr>
        <sz val="9"/>
        <rFont val="Arial"/>
        <family val="2"/>
      </rPr>
      <t xml:space="preserve"> </t>
    </r>
    <r>
      <rPr>
        <b/>
        <sz val="9"/>
        <rFont val="Arial"/>
        <family val="2"/>
      </rPr>
      <t>(I+J+K+L)</t>
    </r>
  </si>
  <si>
    <r>
      <t xml:space="preserve">Nombre de </t>
    </r>
    <r>
      <rPr>
        <sz val="9"/>
        <color indexed="14"/>
        <rFont val="Arial"/>
        <family val="2"/>
      </rPr>
      <t>lapines</t>
    </r>
    <r>
      <rPr>
        <sz val="9"/>
        <rFont val="Arial"/>
        <family val="2"/>
      </rPr>
      <t xml:space="preserve"> de reproduction</t>
    </r>
  </si>
  <si>
    <r>
      <t>Les mots en rose</t>
    </r>
    <r>
      <rPr>
        <b/>
        <sz val="11"/>
        <rFont val="Arial"/>
        <family val="2"/>
      </rPr>
      <t xml:space="preserve"> sont définis dans la feuille de travail intitullée "Définition des mots "</t>
    </r>
  </si>
  <si>
    <t>Définitions des termes utilisés pour le calculateur des coûts de production</t>
  </si>
  <si>
    <t>Lapine - Considérée comme lapine à partir du moment du premier accouplement.</t>
  </si>
  <si>
    <t>Revenu Brut total (Cellule I48)</t>
  </si>
  <si>
    <t>Frais variables (Cellule I69)</t>
  </si>
  <si>
    <t xml:space="preserve"> Marge brute (Cellule I48 - Cellule I69)</t>
  </si>
  <si>
    <r>
      <t xml:space="preserve">Nombre de </t>
    </r>
    <r>
      <rPr>
        <sz val="9"/>
        <color indexed="14"/>
        <rFont val="Arial"/>
        <family val="2"/>
      </rPr>
      <t>lapereaux</t>
    </r>
    <r>
      <rPr>
        <sz val="9"/>
        <rFont val="Arial"/>
        <family val="2"/>
      </rPr>
      <t xml:space="preserve"> nés vivants /portée</t>
    </r>
  </si>
  <si>
    <r>
      <t>Nombre de</t>
    </r>
    <r>
      <rPr>
        <sz val="9"/>
        <color indexed="14"/>
        <rFont val="Arial"/>
        <family val="2"/>
      </rPr>
      <t xml:space="preserve"> lapereaux</t>
    </r>
    <r>
      <rPr>
        <sz val="9"/>
        <rFont val="Arial"/>
        <family val="2"/>
      </rPr>
      <t xml:space="preserve"> sevrés/portée</t>
    </r>
  </si>
  <si>
    <r>
      <t>No. de</t>
    </r>
    <r>
      <rPr>
        <sz val="9"/>
        <color indexed="14"/>
        <rFont val="Arial"/>
        <family val="2"/>
      </rPr>
      <t xml:space="preserve"> lapins de chair </t>
    </r>
    <r>
      <rPr>
        <sz val="9"/>
        <rFont val="Arial"/>
        <family val="2"/>
      </rPr>
      <t>net mis en marché/portée</t>
    </r>
  </si>
  <si>
    <r>
      <t xml:space="preserve">Poids moyen des </t>
    </r>
    <r>
      <rPr>
        <sz val="9"/>
        <color indexed="14"/>
        <rFont val="Arial"/>
        <family val="2"/>
      </rPr>
      <t>lapins de chair</t>
    </r>
    <r>
      <rPr>
        <sz val="9"/>
        <rFont val="Arial"/>
        <family val="2"/>
      </rPr>
      <t xml:space="preserve"> mis en marché (lbs.)</t>
    </r>
  </si>
  <si>
    <t>No. de mortalités avant sevrage/lapine/an</t>
  </si>
  <si>
    <t>Lapins de chair vendus pour reproduction/portée</t>
  </si>
  <si>
    <r>
      <t xml:space="preserve">Total de </t>
    </r>
    <r>
      <rPr>
        <sz val="8"/>
        <color indexed="14"/>
        <rFont val="Arial"/>
        <family val="2"/>
      </rPr>
      <t>lapins de chair</t>
    </r>
    <r>
      <rPr>
        <sz val="8"/>
        <rFont val="Arial"/>
        <family val="2"/>
      </rPr>
      <t xml:space="preserve"> élevés au poids du marché/lapine/an:</t>
    </r>
  </si>
  <si>
    <t>Mortalités; lapins post-sevrage/lapine/an</t>
  </si>
  <si>
    <r>
      <t xml:space="preserve"> </t>
    </r>
    <r>
      <rPr>
        <sz val="9"/>
        <color indexed="14"/>
        <rFont val="Arial"/>
        <family val="2"/>
      </rPr>
      <t>Lapins de chair</t>
    </r>
    <r>
      <rPr>
        <sz val="9"/>
        <rFont val="Arial"/>
        <family val="2"/>
      </rPr>
      <t xml:space="preserve"> gardés pour remplacements/portée</t>
    </r>
  </si>
  <si>
    <t>Ventes; lapins de chair</t>
  </si>
  <si>
    <t>Ventes; reproducteurs</t>
  </si>
  <si>
    <t>Ventes; réformes</t>
  </si>
  <si>
    <t>Cages pour jeunes reproducteurs mâles/ femelles (sans  nid)</t>
  </si>
  <si>
    <t>Cages des lapins de chair (incluant les composantes ci-bas, sans nid)</t>
  </si>
  <si>
    <t>Cages; mâles (incluant les composantes ci-bas, sans nid)</t>
  </si>
  <si>
    <r>
      <t>L)</t>
    </r>
    <r>
      <rPr>
        <sz val="9"/>
        <rFont val="Arial"/>
        <family val="2"/>
      </rPr>
      <t xml:space="preserve"> Besoins en cages de remplacements</t>
    </r>
  </si>
  <si>
    <t>en % des cages de repro.</t>
  </si>
  <si>
    <t>total; cages emplacements</t>
  </si>
  <si>
    <t>Mâle reproducteur - un mâle est considéré reproducteur à partir du moment du premier accouplement.</t>
  </si>
  <si>
    <t>Mâle de remplacement - un mâle après le sevrage, sélectionné pour la reproduction. Considéré un remplacement de la sélection jusqu'au moment du premier accouplement.</t>
  </si>
  <si>
    <t>Mâle de réforme - un mâle retiré du cycle de reproduction.  S'il meure avant l'expédition, compté comme mortalité et non réforme.</t>
  </si>
  <si>
    <t xml:space="preserve">Mortalités - Un lapin qui meure sur la ferme, destiné à la réforme ou non. Un lapin de réforme qui meure est considéré comme mortalité car il ne génère pas de revenus. Les avortements et mort-nés sont comptés commes des mortalités </t>
  </si>
  <si>
    <t>Mort-nés - morts à la naissance</t>
  </si>
  <si>
    <t>Lapin de chair - quand un lapereau est sevré, il est considéré comme un lapin de chair jusqu'à la mise en marché ou la sélection comme remplacement.</t>
  </si>
  <si>
    <t xml:space="preserve">                 parceque ces valeurs affectent les performances de reproduction des mâles.</t>
  </si>
  <si>
    <t>Lapine de remplacement - une femelle après le sevrage, sélectionnée pour la reproduction. Considérée comme remplacement, de la sélection jusqu'au moment du premier accouplement.</t>
  </si>
  <si>
    <t>Lapine de réforme - une lapine retirée du cycle de reproduction qui ne sera pas accouplée de nouveau, avec ou sans lapereaux. Si elle meure avant l'expédition, comptée comme mortalité et non réforme.</t>
  </si>
  <si>
    <t>Taux de conception  - Un pourcentage, obtenu en divisant le nombre de portées nées par le nombre d'accouplements, multiplié par 100.  Le nombre de portées nées inclue les avortements et mort-nés.</t>
  </si>
  <si>
    <t xml:space="preserve">Conversion alimentaire -  le total, en livres, des aliments consommés par les lapins de chair, les reproducteurs et les replacements, divisé par le poids total, en livres, de lapins mis en marché, incluant lapins de chair et réformes. </t>
  </si>
  <si>
    <t>Nombre de lapereaux mort-nés/lapine/an</t>
  </si>
  <si>
    <r>
      <t xml:space="preserve">Nombre de </t>
    </r>
    <r>
      <rPr>
        <sz val="9"/>
        <color indexed="14"/>
        <rFont val="Arial"/>
        <family val="2"/>
      </rPr>
      <t>lapines</t>
    </r>
    <r>
      <rPr>
        <sz val="9"/>
        <rFont val="Arial"/>
        <family val="2"/>
      </rPr>
      <t xml:space="preserve"> gardées par </t>
    </r>
    <r>
      <rPr>
        <sz val="9"/>
        <color indexed="14"/>
        <rFont val="Arial"/>
        <family val="2"/>
      </rPr>
      <t>mâle</t>
    </r>
    <r>
      <rPr>
        <sz val="9"/>
        <rFont val="Arial"/>
        <family val="2"/>
      </rPr>
      <t xml:space="preserve"> </t>
    </r>
    <r>
      <rPr>
        <sz val="9"/>
        <color indexed="14"/>
        <rFont val="Arial"/>
        <family val="2"/>
      </rPr>
      <t>reproducteur</t>
    </r>
  </si>
  <si>
    <r>
      <t xml:space="preserve">Nombre de </t>
    </r>
    <r>
      <rPr>
        <sz val="9"/>
        <color indexed="14"/>
        <rFont val="Arial"/>
        <family val="2"/>
      </rPr>
      <t>mâle reproducteurs</t>
    </r>
  </si>
  <si>
    <r>
      <t xml:space="preserve">Nombre de </t>
    </r>
    <r>
      <rPr>
        <sz val="9"/>
        <color indexed="14"/>
        <rFont val="Arial"/>
        <family val="2"/>
      </rPr>
      <t>lapereaux</t>
    </r>
    <r>
      <rPr>
        <sz val="9"/>
        <rFont val="Arial"/>
        <family val="2"/>
      </rPr>
      <t xml:space="preserve"> nés/portée,incluant </t>
    </r>
    <r>
      <rPr>
        <sz val="9"/>
        <color indexed="14"/>
        <rFont val="Arial"/>
        <family val="2"/>
      </rPr>
      <t>rnort-nés</t>
    </r>
  </si>
  <si>
    <t>No. de lapereaux nés/lapine/an, includes mort-nés</t>
  </si>
  <si>
    <r>
      <t xml:space="preserve">Nombre de </t>
    </r>
    <r>
      <rPr>
        <sz val="9"/>
        <color indexed="14"/>
        <rFont val="Arial"/>
        <family val="2"/>
      </rPr>
      <t xml:space="preserve">lapereaux mort-nés </t>
    </r>
    <r>
      <rPr>
        <sz val="9"/>
        <rFont val="Arial"/>
        <family val="2"/>
      </rPr>
      <t xml:space="preserve">et %de mort-nés </t>
    </r>
  </si>
  <si>
    <r>
      <t>Poids moyen des</t>
    </r>
    <r>
      <rPr>
        <sz val="9"/>
        <color indexed="14"/>
        <rFont val="Arial"/>
        <family val="2"/>
      </rPr>
      <t xml:space="preserve"> lapins de chair</t>
    </r>
    <r>
      <rPr>
        <sz val="9"/>
        <rFont val="Arial"/>
        <family val="2"/>
      </rPr>
      <t xml:space="preserve"> au sevrage (lbs.)</t>
    </r>
  </si>
  <si>
    <t>Nombre de lapereaux nés vivants/lapine/an:</t>
  </si>
  <si>
    <t xml:space="preserve"> (1 lbs de gain)</t>
  </si>
  <si>
    <t>lbs. de aliment</t>
  </si>
  <si>
    <t># de lapereaux nés vivants/lapine/an</t>
  </si>
  <si>
    <t>Autre</t>
  </si>
  <si>
    <t>L'alimentation prévue a exigé (tonnes)</t>
  </si>
  <si>
    <t>(La conversion alimentaire est le nombre total de livres d'aliments consommés, divisé par le nombre de livres de lapin misent en marché par an)</t>
  </si>
  <si>
    <r>
      <t xml:space="preserve">Aliments Non-Traitée avec des médicaments - granules </t>
    </r>
    <r>
      <rPr>
        <sz val="8"/>
        <rFont val="Arial"/>
        <family val="2"/>
      </rPr>
      <t>(tous les animaux)</t>
    </r>
  </si>
  <si>
    <t>Aliments médicamentée - granules (tous les animaux)</t>
  </si>
  <si>
    <t>avant sevrage des lapereaux</t>
  </si>
  <si>
    <t xml:space="preserve">% de changement; mortalités </t>
  </si>
  <si>
    <t xml:space="preserve">Mortalité des lapereaux avant                 </t>
  </si>
  <si>
    <t xml:space="preserve">sevrage        </t>
  </si>
  <si>
    <t xml:space="preserve">Mortalités post sevrage </t>
  </si>
  <si>
    <t>des lapereaux:</t>
  </si>
  <si>
    <t>no. d'accouplements)x100)</t>
  </si>
  <si>
    <r>
      <rPr>
        <sz val="9"/>
        <color indexed="14"/>
        <rFont val="Arial"/>
        <family val="2"/>
      </rPr>
      <t>Taux de conception</t>
    </r>
    <r>
      <rPr>
        <sz val="9"/>
        <rFont val="Arial"/>
        <family val="2"/>
      </rPr>
      <t xml:space="preserve"> ((no. de portées/</t>
    </r>
  </si>
  <si>
    <t>% Changement; mortalité post</t>
  </si>
  <si>
    <t>sevrage des lapereaux</t>
  </si>
  <si>
    <t>sevrage révisées:</t>
  </si>
  <si>
    <t>Mortalités avant</t>
  </si>
  <si>
    <t>et % de mortalité</t>
  </si>
  <si>
    <r>
      <t xml:space="preserve">No. de mortalité des </t>
    </r>
    <r>
      <rPr>
        <sz val="9"/>
        <color indexed="14"/>
        <rFont val="Arial"/>
        <family val="2"/>
      </rPr>
      <t>lapereaux</t>
    </r>
    <r>
      <rPr>
        <sz val="9"/>
        <rFont val="Arial"/>
        <family val="2"/>
      </rPr>
      <t xml:space="preserve"> du sevrage au marché </t>
    </r>
  </si>
  <si>
    <t>% de mortalité</t>
  </si>
  <si>
    <r>
      <t xml:space="preserve">No de mortalité des </t>
    </r>
    <r>
      <rPr>
        <sz val="9"/>
        <color indexed="14"/>
        <rFont val="Arial"/>
        <family val="2"/>
      </rPr>
      <t>lapereaux</t>
    </r>
    <r>
      <rPr>
        <sz val="9"/>
        <rFont val="Arial"/>
        <family val="2"/>
      </rPr>
      <t xml:space="preserve"> avant le sevrage et</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</si>
</sst>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_-;\-* #,##0.0_-;_-* &quot;-&quot;??_-;_-@_-"/>
    <numFmt numFmtId="171" formatCode="0.0"/>
    <numFmt numFmtId="172" formatCode="0.0%"/>
    <numFmt numFmtId="173" formatCode="#,##0.0;\-#,##0.0"/>
    <numFmt numFmtId="174" formatCode="&quot;$&quot;#,##0.00;[Red]&quot;$&quot;#,##0.00"/>
    <numFmt numFmtId="175" formatCode="_(* #,##0.0_);_(* \(#,##0.0\);_(* &quot;-&quot;?_);_(@_)"/>
    <numFmt numFmtId="176" formatCode="_(&quot;$&quot;* #,##0_);_(&quot;$&quot;* \(#,##0\);_(&quot;$&quot;* &quot;-&quot;??_);_(@_)"/>
    <numFmt numFmtId="177" formatCode="_(* #,##0.0_);_(* \(#,##0.0\);_(* &quot;-&quot;??_);_(@_)"/>
    <numFmt numFmtId="178" formatCode="_-&quot;$&quot;* #,##0_-;\-&quot;$&quot;* #,##0_-;_-&quot;$&quot;* &quot;-&quot;??_-;_-@_-"/>
    <numFmt numFmtId="179" formatCode="_-* #,##0.0_-;\-* #,##0.0_-;_-* &quot;-&quot;?_-;_-@_-"/>
  </numFmts>
  <fonts count="67">
    <font>
      <sz val="10"/>
      <name val="Arial"/>
      <family val="0"/>
    </font>
    <font>
      <sz val="11"/>
      <color indexed="8"/>
      <name val="Calibri"/>
      <family val="2"/>
    </font>
    <font>
      <b/>
      <sz val="16"/>
      <name val="Arial"/>
      <family val="2"/>
    </font>
    <font>
      <b/>
      <sz val="10"/>
      <name val="Arial"/>
      <family val="2"/>
    </font>
    <font>
      <b/>
      <sz val="12"/>
      <name val="Arial"/>
      <family val="2"/>
    </font>
    <font>
      <u val="single"/>
      <sz val="10"/>
      <color indexed="12"/>
      <name val="Arial"/>
      <family val="2"/>
    </font>
    <font>
      <u val="single"/>
      <sz val="10"/>
      <name val="Arial"/>
      <family val="2"/>
    </font>
    <font>
      <b/>
      <sz val="14"/>
      <name val="Arial"/>
      <family val="2"/>
    </font>
    <font>
      <sz val="8"/>
      <name val="Arial"/>
      <family val="2"/>
    </font>
    <font>
      <b/>
      <sz val="12"/>
      <color indexed="12"/>
      <name val="Arial"/>
      <family val="2"/>
    </font>
    <font>
      <sz val="9"/>
      <name val="Arial"/>
      <family val="2"/>
    </font>
    <font>
      <b/>
      <sz val="9"/>
      <name val="Arial"/>
      <family val="2"/>
    </font>
    <font>
      <b/>
      <sz val="9"/>
      <color indexed="17"/>
      <name val="Arial"/>
      <family val="2"/>
    </font>
    <font>
      <b/>
      <sz val="9"/>
      <color indexed="12"/>
      <name val="Arial"/>
      <family val="2"/>
    </font>
    <font>
      <vertAlign val="superscript"/>
      <sz val="9"/>
      <name val="Arial"/>
      <family val="2"/>
    </font>
    <font>
      <b/>
      <sz val="9"/>
      <color indexed="57"/>
      <name val="Arial"/>
      <family val="2"/>
    </font>
    <font>
      <u val="single"/>
      <sz val="9"/>
      <name val="Arial"/>
      <family val="2"/>
    </font>
    <font>
      <b/>
      <u val="single"/>
      <sz val="9"/>
      <name val="Arial"/>
      <family val="2"/>
    </font>
    <font>
      <b/>
      <sz val="9"/>
      <color indexed="8"/>
      <name val="Arial"/>
      <family val="2"/>
    </font>
    <font>
      <b/>
      <sz val="8"/>
      <color indexed="8"/>
      <name val="Arial"/>
      <family val="2"/>
    </font>
    <font>
      <sz val="9"/>
      <color indexed="12"/>
      <name val="Arial"/>
      <family val="2"/>
    </font>
    <font>
      <b/>
      <sz val="10"/>
      <color indexed="12"/>
      <name val="Arial"/>
      <family val="2"/>
    </font>
    <font>
      <sz val="10"/>
      <color indexed="12"/>
      <name val="Arial"/>
      <family val="2"/>
    </font>
    <font>
      <sz val="9"/>
      <color indexed="10"/>
      <name val="Arial"/>
      <family val="2"/>
    </font>
    <font>
      <b/>
      <u val="single"/>
      <sz val="10"/>
      <name val="Arial"/>
      <family val="2"/>
    </font>
    <font>
      <sz val="9"/>
      <color indexed="14"/>
      <name val="Arial"/>
      <family val="2"/>
    </font>
    <font>
      <b/>
      <sz val="11"/>
      <color indexed="12"/>
      <name val="Arial"/>
      <family val="2"/>
    </font>
    <font>
      <b/>
      <sz val="11"/>
      <name val="Arial"/>
      <family val="2"/>
    </font>
    <font>
      <b/>
      <sz val="11"/>
      <color indexed="14"/>
      <name val="Arial"/>
      <family val="2"/>
    </font>
    <font>
      <sz val="8"/>
      <color indexed="14"/>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20"/>
      <name val="Arial"/>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thin"/>
      <top style="thin"/>
      <bottom/>
    </border>
    <border>
      <left style="thin"/>
      <right/>
      <top/>
      <bottom/>
    </border>
    <border>
      <left style="medium"/>
      <right/>
      <top style="medium"/>
      <bottom style="medium"/>
    </border>
    <border>
      <left/>
      <right/>
      <top style="medium"/>
      <bottom style="medium"/>
    </border>
    <border>
      <left style="medium"/>
      <right style="medium"/>
      <top style="medium"/>
      <bottom style="medium"/>
    </border>
    <border>
      <left/>
      <right style="thin"/>
      <top/>
      <bottom/>
    </border>
    <border>
      <left style="thin"/>
      <right/>
      <top style="thin"/>
      <bottom style="thin"/>
    </border>
    <border>
      <left/>
      <right/>
      <top style="thin"/>
      <bottom style="thin"/>
    </border>
    <border>
      <left/>
      <right/>
      <top style="medium"/>
      <bottom/>
    </border>
    <border>
      <left/>
      <right/>
      <top style="thin"/>
      <bottom/>
    </border>
    <border>
      <left style="thin"/>
      <right style="thin"/>
      <top/>
      <bottom>
        <color indexed="63"/>
      </bottom>
    </border>
    <border>
      <left/>
      <right style="thin"/>
      <top style="thin"/>
      <bottom/>
    </border>
    <border>
      <left/>
      <right/>
      <top/>
      <bottom style="thin"/>
    </border>
    <border>
      <left>
        <color indexed="63"/>
      </left>
      <right style="thin"/>
      <top/>
      <bottom style="thin"/>
    </border>
    <border>
      <left style="thin"/>
      <right>
        <color indexed="63"/>
      </right>
      <top style="thin"/>
      <bottom/>
    </border>
    <border>
      <left style="thin"/>
      <right>
        <color indexed="63"/>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99">
    <xf numFmtId="0" fontId="0" fillId="0" borderId="0" xfId="0" applyAlignment="1">
      <alignment/>
    </xf>
    <xf numFmtId="0" fontId="13" fillId="33" borderId="10" xfId="0" applyFont="1" applyFill="1" applyBorder="1" applyAlignment="1" applyProtection="1">
      <alignment/>
      <protection locked="0"/>
    </xf>
    <xf numFmtId="9" fontId="13" fillId="33" borderId="10" xfId="61" applyFont="1" applyFill="1" applyBorder="1" applyAlignment="1" applyProtection="1">
      <alignment/>
      <protection locked="0"/>
    </xf>
    <xf numFmtId="0" fontId="13" fillId="33" borderId="10" xfId="61" applyNumberFormat="1" applyFont="1" applyFill="1" applyBorder="1" applyAlignment="1" applyProtection="1">
      <alignment/>
      <protection locked="0"/>
    </xf>
    <xf numFmtId="171" fontId="13" fillId="33" borderId="10" xfId="0" applyNumberFormat="1" applyFont="1" applyFill="1" applyBorder="1" applyAlignment="1" applyProtection="1">
      <alignment/>
      <protection locked="0"/>
    </xf>
    <xf numFmtId="171" fontId="11" fillId="34" borderId="10" xfId="0" applyNumberFormat="1" applyFont="1" applyFill="1" applyBorder="1" applyAlignment="1" applyProtection="1">
      <alignment/>
      <protection/>
    </xf>
    <xf numFmtId="0" fontId="10" fillId="34" borderId="0" xfId="0" applyFont="1" applyFill="1" applyAlignment="1" applyProtection="1">
      <alignment/>
      <protection/>
    </xf>
    <xf numFmtId="0" fontId="11" fillId="34" borderId="0" xfId="0" applyFont="1" applyFill="1" applyAlignment="1" applyProtection="1">
      <alignment/>
      <protection/>
    </xf>
    <xf numFmtId="171" fontId="13" fillId="33" borderId="10" xfId="61" applyNumberFormat="1" applyFont="1" applyFill="1" applyBorder="1" applyAlignment="1" applyProtection="1">
      <alignment/>
      <protection locked="0"/>
    </xf>
    <xf numFmtId="164" fontId="13" fillId="33" borderId="10" xfId="0" applyNumberFormat="1" applyFont="1" applyFill="1" applyBorder="1" applyAlignment="1" applyProtection="1">
      <alignment/>
      <protection locked="0"/>
    </xf>
    <xf numFmtId="164" fontId="13" fillId="33" borderId="11" xfId="0" applyNumberFormat="1" applyFont="1" applyFill="1" applyBorder="1" applyAlignment="1" applyProtection="1">
      <alignment horizontal="right"/>
      <protection locked="0"/>
    </xf>
    <xf numFmtId="6" fontId="13" fillId="33" borderId="10" xfId="44" applyNumberFormat="1" applyFont="1" applyFill="1" applyBorder="1" applyAlignment="1" applyProtection="1">
      <alignment/>
      <protection locked="0"/>
    </xf>
    <xf numFmtId="1" fontId="13" fillId="33" borderId="10" xfId="0" applyNumberFormat="1" applyFont="1" applyFill="1" applyBorder="1" applyAlignment="1" applyProtection="1">
      <alignment/>
      <protection locked="0"/>
    </xf>
    <xf numFmtId="177" fontId="13" fillId="33" borderId="12" xfId="0" applyNumberFormat="1" applyFont="1" applyFill="1" applyBorder="1" applyAlignment="1" applyProtection="1">
      <alignment horizontal="right"/>
      <protection locked="0"/>
    </xf>
    <xf numFmtId="165" fontId="13" fillId="33" borderId="10" xfId="0" applyNumberFormat="1" applyFont="1" applyFill="1" applyBorder="1" applyAlignment="1" applyProtection="1">
      <alignment/>
      <protection locked="0"/>
    </xf>
    <xf numFmtId="0" fontId="0" fillId="0" borderId="0" xfId="0" applyAlignment="1">
      <alignment/>
    </xf>
    <xf numFmtId="8" fontId="13" fillId="33" borderId="10" xfId="44" applyNumberFormat="1" applyFont="1" applyFill="1" applyBorder="1" applyAlignment="1" applyProtection="1">
      <alignment horizontal="right"/>
      <protection locked="0"/>
    </xf>
    <xf numFmtId="8" fontId="13" fillId="33" borderId="12" xfId="44" applyNumberFormat="1" applyFont="1" applyFill="1" applyBorder="1" applyAlignment="1" applyProtection="1">
      <alignment horizontal="right"/>
      <protection locked="0"/>
    </xf>
    <xf numFmtId="0" fontId="0" fillId="0" borderId="0" xfId="0" applyBorder="1" applyAlignment="1">
      <alignment/>
    </xf>
    <xf numFmtId="2" fontId="3" fillId="0" borderId="0" xfId="44" applyNumberFormat="1" applyFont="1" applyFill="1" applyBorder="1" applyAlignment="1">
      <alignment/>
    </xf>
    <xf numFmtId="168" fontId="0" fillId="0" borderId="0" xfId="0" applyNumberFormat="1" applyAlignment="1">
      <alignment/>
    </xf>
    <xf numFmtId="9" fontId="11" fillId="34" borderId="10" xfId="61" applyFont="1" applyFill="1" applyBorder="1" applyAlignment="1" applyProtection="1">
      <alignment/>
      <protection/>
    </xf>
    <xf numFmtId="8" fontId="10" fillId="34" borderId="13" xfId="44" applyNumberFormat="1" applyFont="1" applyFill="1" applyBorder="1" applyAlignment="1" applyProtection="1">
      <alignment/>
      <protection/>
    </xf>
    <xf numFmtId="1" fontId="11" fillId="34" borderId="10" xfId="0" applyNumberFormat="1" applyFont="1" applyFill="1" applyBorder="1" applyAlignment="1" applyProtection="1">
      <alignment/>
      <protection/>
    </xf>
    <xf numFmtId="8" fontId="10" fillId="34" borderId="10" xfId="44" applyNumberFormat="1" applyFont="1" applyFill="1" applyBorder="1" applyAlignment="1" applyProtection="1">
      <alignment/>
      <protection/>
    </xf>
    <xf numFmtId="172" fontId="10" fillId="34" borderId="10" xfId="61" applyNumberFormat="1" applyFont="1" applyFill="1" applyBorder="1" applyAlignment="1" applyProtection="1">
      <alignment/>
      <protection/>
    </xf>
    <xf numFmtId="6" fontId="13" fillId="33" borderId="10" xfId="0" applyNumberFormat="1" applyFont="1" applyFill="1" applyBorder="1" applyAlignment="1" applyProtection="1">
      <alignment/>
      <protection locked="0"/>
    </xf>
    <xf numFmtId="0" fontId="0" fillId="0" borderId="0" xfId="58" applyFill="1">
      <alignment/>
      <protection/>
    </xf>
    <xf numFmtId="0" fontId="0" fillId="0" borderId="0" xfId="0" applyFill="1" applyAlignment="1">
      <alignment/>
    </xf>
    <xf numFmtId="0" fontId="10" fillId="0" borderId="0" xfId="58" applyFont="1" applyFill="1">
      <alignment/>
      <protection/>
    </xf>
    <xf numFmtId="0" fontId="20" fillId="0" borderId="0" xfId="58" applyFont="1" applyFill="1">
      <alignment/>
      <protection/>
    </xf>
    <xf numFmtId="168" fontId="11" fillId="0" borderId="0" xfId="58" applyNumberFormat="1" applyFont="1" applyFill="1" applyBorder="1">
      <alignment/>
      <protection/>
    </xf>
    <xf numFmtId="173" fontId="11" fillId="0" borderId="0" xfId="58" applyNumberFormat="1" applyFont="1" applyFill="1" applyBorder="1">
      <alignment/>
      <protection/>
    </xf>
    <xf numFmtId="172" fontId="11" fillId="0" borderId="0" xfId="58" applyNumberFormat="1" applyFont="1" applyFill="1" applyBorder="1">
      <alignment/>
      <protection/>
    </xf>
    <xf numFmtId="0" fontId="0" fillId="0" borderId="0" xfId="0" applyFill="1" applyAlignment="1">
      <alignment/>
    </xf>
    <xf numFmtId="0" fontId="0" fillId="34" borderId="0" xfId="0" applyFill="1" applyAlignment="1" applyProtection="1">
      <alignment/>
      <protection/>
    </xf>
    <xf numFmtId="0" fontId="7" fillId="34" borderId="0" xfId="58" applyFont="1" applyFill="1" applyAlignment="1" applyProtection="1">
      <alignment/>
      <protection/>
    </xf>
    <xf numFmtId="0" fontId="2" fillId="35" borderId="0" xfId="58" applyFont="1" applyFill="1" applyProtection="1">
      <alignment/>
      <protection/>
    </xf>
    <xf numFmtId="0" fontId="0" fillId="35" borderId="0" xfId="58" applyFill="1" applyProtection="1">
      <alignment/>
      <protection/>
    </xf>
    <xf numFmtId="0" fontId="0" fillId="35" borderId="0" xfId="58" applyFont="1" applyFill="1" applyProtection="1">
      <alignment/>
      <protection/>
    </xf>
    <xf numFmtId="0" fontId="0" fillId="35" borderId="0" xfId="0" applyFill="1" applyAlignment="1" applyProtection="1">
      <alignment/>
      <protection/>
    </xf>
    <xf numFmtId="0" fontId="0" fillId="0" borderId="0" xfId="0" applyFill="1" applyAlignment="1" applyProtection="1">
      <alignment/>
      <protection/>
    </xf>
    <xf numFmtId="0" fontId="10" fillId="35" borderId="0" xfId="58" applyFont="1" applyFill="1" applyProtection="1">
      <alignment/>
      <protection/>
    </xf>
    <xf numFmtId="0" fontId="10" fillId="0" borderId="0" xfId="58" applyFont="1" applyFill="1" applyProtection="1">
      <alignment/>
      <protection/>
    </xf>
    <xf numFmtId="176" fontId="9" fillId="34" borderId="0" xfId="57" applyNumberFormat="1" applyFont="1" applyFill="1" applyBorder="1" applyAlignment="1" applyProtection="1">
      <alignment/>
      <protection/>
    </xf>
    <xf numFmtId="0" fontId="4" fillId="34" borderId="0" xfId="58" applyFont="1" applyFill="1" applyAlignment="1" applyProtection="1">
      <alignment horizontal="center"/>
      <protection/>
    </xf>
    <xf numFmtId="0" fontId="20" fillId="33" borderId="0" xfId="58" applyFont="1" applyFill="1" applyProtection="1">
      <alignment/>
      <protection/>
    </xf>
    <xf numFmtId="176" fontId="21" fillId="34" borderId="0" xfId="57" applyNumberFormat="1" applyFont="1" applyFill="1" applyBorder="1" applyAlignment="1" applyProtection="1">
      <alignment/>
      <protection/>
    </xf>
    <xf numFmtId="0" fontId="12" fillId="34" borderId="0" xfId="0" applyFont="1" applyFill="1" applyBorder="1" applyAlignment="1" applyProtection="1">
      <alignment/>
      <protection/>
    </xf>
    <xf numFmtId="0" fontId="11" fillId="34" borderId="0" xfId="0" applyFont="1" applyFill="1" applyAlignment="1" applyProtection="1">
      <alignment horizontal="right"/>
      <protection/>
    </xf>
    <xf numFmtId="0" fontId="11" fillId="34" borderId="10" xfId="0" applyFont="1" applyFill="1" applyBorder="1" applyAlignment="1" applyProtection="1">
      <alignment horizontal="center"/>
      <protection/>
    </xf>
    <xf numFmtId="0" fontId="17" fillId="34" borderId="0" xfId="0" applyFont="1" applyFill="1" applyAlignment="1" applyProtection="1">
      <alignment horizontal="left"/>
      <protection/>
    </xf>
    <xf numFmtId="0" fontId="17" fillId="34" borderId="0" xfId="0" applyFont="1" applyFill="1" applyAlignment="1" applyProtection="1">
      <alignment/>
      <protection/>
    </xf>
    <xf numFmtId="0" fontId="6" fillId="34" borderId="0" xfId="0" applyFont="1" applyFill="1" applyAlignment="1" applyProtection="1">
      <alignment horizontal="left"/>
      <protection/>
    </xf>
    <xf numFmtId="0" fontId="10" fillId="34" borderId="0" xfId="0" applyFont="1" applyFill="1" applyBorder="1" applyAlignment="1" applyProtection="1">
      <alignment/>
      <protection/>
    </xf>
    <xf numFmtId="15" fontId="11" fillId="34" borderId="10" xfId="0" applyNumberFormat="1" applyFont="1" applyFill="1" applyBorder="1" applyAlignment="1" applyProtection="1">
      <alignment horizontal="center"/>
      <protection/>
    </xf>
    <xf numFmtId="0" fontId="10" fillId="34" borderId="0" xfId="0" applyFont="1" applyFill="1" applyAlignment="1" applyProtection="1">
      <alignment horizontal="left"/>
      <protection/>
    </xf>
    <xf numFmtId="0" fontId="10" fillId="34" borderId="0" xfId="0" applyFont="1" applyFill="1" applyBorder="1" applyAlignment="1" applyProtection="1">
      <alignment horizontal="right"/>
      <protection/>
    </xf>
    <xf numFmtId="0" fontId="10" fillId="34" borderId="0" xfId="0" applyFont="1" applyFill="1" applyAlignment="1" applyProtection="1">
      <alignment horizontal="right"/>
      <protection/>
    </xf>
    <xf numFmtId="165" fontId="11" fillId="35" borderId="10" xfId="58" applyNumberFormat="1" applyFont="1" applyFill="1" applyBorder="1" applyProtection="1">
      <alignment/>
      <protection/>
    </xf>
    <xf numFmtId="168" fontId="11" fillId="35" borderId="10" xfId="58" applyNumberFormat="1" applyFont="1" applyFill="1" applyBorder="1" applyProtection="1">
      <alignment/>
      <protection/>
    </xf>
    <xf numFmtId="0" fontId="10" fillId="34" borderId="0" xfId="0" applyFont="1" applyFill="1" applyBorder="1" applyAlignment="1" applyProtection="1">
      <alignment/>
      <protection/>
    </xf>
    <xf numFmtId="178" fontId="11" fillId="35" borderId="10" xfId="44" applyNumberFormat="1" applyFont="1" applyFill="1" applyBorder="1" applyAlignment="1" applyProtection="1">
      <alignment/>
      <protection/>
    </xf>
    <xf numFmtId="176" fontId="11" fillId="35" borderId="10" xfId="58" applyNumberFormat="1" applyFont="1" applyFill="1" applyBorder="1" applyProtection="1">
      <alignment/>
      <protection/>
    </xf>
    <xf numFmtId="0" fontId="10" fillId="34" borderId="0" xfId="0" applyFont="1" applyFill="1" applyAlignment="1" applyProtection="1">
      <alignment wrapText="1"/>
      <protection/>
    </xf>
    <xf numFmtId="0" fontId="10" fillId="35" borderId="0" xfId="58" applyFont="1" applyFill="1" applyAlignment="1" applyProtection="1">
      <alignment horizontal="center"/>
      <protection/>
    </xf>
    <xf numFmtId="0" fontId="10" fillId="34" borderId="0" xfId="0" applyFont="1" applyFill="1" applyBorder="1" applyAlignment="1" applyProtection="1">
      <alignment horizontal="center"/>
      <protection/>
    </xf>
    <xf numFmtId="0" fontId="12" fillId="34" borderId="0" xfId="0" applyFont="1" applyFill="1" applyBorder="1" applyAlignment="1" applyProtection="1">
      <alignment horizontal="right"/>
      <protection/>
    </xf>
    <xf numFmtId="168" fontId="11" fillId="35" borderId="10" xfId="58" applyNumberFormat="1" applyFont="1" applyFill="1" applyBorder="1" applyAlignment="1" applyProtection="1">
      <alignment horizontal="center"/>
      <protection/>
    </xf>
    <xf numFmtId="0" fontId="10" fillId="35" borderId="0" xfId="58" applyFont="1" applyFill="1" applyBorder="1" applyProtection="1">
      <alignment/>
      <protection/>
    </xf>
    <xf numFmtId="0" fontId="10" fillId="34" borderId="0" xfId="0" applyFont="1" applyFill="1" applyAlignment="1" applyProtection="1">
      <alignment horizontal="center"/>
      <protection/>
    </xf>
    <xf numFmtId="166" fontId="11" fillId="35" borderId="0" xfId="58" applyNumberFormat="1" applyFont="1" applyFill="1" applyBorder="1" applyAlignment="1" applyProtection="1">
      <alignment horizontal="center"/>
      <protection/>
    </xf>
    <xf numFmtId="0" fontId="0" fillId="35" borderId="0" xfId="0" applyFill="1" applyBorder="1" applyAlignment="1" applyProtection="1">
      <alignment/>
      <protection/>
    </xf>
    <xf numFmtId="0" fontId="10" fillId="34" borderId="14" xfId="0" applyFont="1" applyFill="1" applyBorder="1" applyAlignment="1" applyProtection="1">
      <alignment/>
      <protection/>
    </xf>
    <xf numFmtId="0" fontId="0" fillId="0" borderId="0" xfId="0" applyAlignment="1" applyProtection="1">
      <alignment/>
      <protection/>
    </xf>
    <xf numFmtId="9" fontId="12" fillId="34" borderId="0" xfId="61" applyFont="1" applyFill="1" applyBorder="1" applyAlignment="1" applyProtection="1">
      <alignment/>
      <protection/>
    </xf>
    <xf numFmtId="0" fontId="10" fillId="34" borderId="0" xfId="0" applyFont="1" applyFill="1" applyBorder="1" applyAlignment="1" applyProtection="1">
      <alignment horizontal="left"/>
      <protection/>
    </xf>
    <xf numFmtId="0" fontId="12" fillId="34" borderId="0" xfId="0" applyFont="1" applyFill="1" applyBorder="1" applyAlignment="1" applyProtection="1">
      <alignment/>
      <protection/>
    </xf>
    <xf numFmtId="0" fontId="10" fillId="36" borderId="0" xfId="0" applyFont="1" applyFill="1" applyAlignment="1" applyProtection="1">
      <alignment/>
      <protection/>
    </xf>
    <xf numFmtId="0" fontId="10" fillId="36" borderId="0" xfId="0" applyFont="1" applyFill="1" applyAlignment="1" applyProtection="1">
      <alignment horizontal="right"/>
      <protection/>
    </xf>
    <xf numFmtId="0" fontId="10" fillId="36" borderId="0" xfId="0" applyFont="1" applyFill="1" applyBorder="1" applyAlignment="1" applyProtection="1">
      <alignment horizontal="right"/>
      <protection/>
    </xf>
    <xf numFmtId="171" fontId="12" fillId="36" borderId="0" xfId="61" applyNumberFormat="1" applyFont="1" applyFill="1" applyBorder="1" applyAlignment="1" applyProtection="1">
      <alignment/>
      <protection/>
    </xf>
    <xf numFmtId="0" fontId="12" fillId="36" borderId="0" xfId="0" applyFont="1" applyFill="1" applyBorder="1" applyAlignment="1" applyProtection="1">
      <alignment/>
      <protection/>
    </xf>
    <xf numFmtId="0" fontId="10" fillId="36" borderId="0" xfId="0" applyFont="1" applyFill="1" applyBorder="1" applyAlignment="1" applyProtection="1">
      <alignment horizontal="left"/>
      <protection/>
    </xf>
    <xf numFmtId="178" fontId="11" fillId="34" borderId="10" xfId="44" applyNumberFormat="1" applyFont="1" applyFill="1" applyBorder="1" applyAlignment="1" applyProtection="1">
      <alignment/>
      <protection/>
    </xf>
    <xf numFmtId="170" fontId="10" fillId="34" borderId="10" xfId="42" applyNumberFormat="1" applyFont="1" applyFill="1" applyBorder="1" applyAlignment="1" applyProtection="1">
      <alignment/>
      <protection/>
    </xf>
    <xf numFmtId="171" fontId="10" fillId="34" borderId="10" xfId="0" applyNumberFormat="1" applyFont="1" applyFill="1" applyBorder="1" applyAlignment="1" applyProtection="1">
      <alignment/>
      <protection/>
    </xf>
    <xf numFmtId="0" fontId="11" fillId="34" borderId="0" xfId="0" applyFont="1" applyFill="1" applyBorder="1" applyAlignment="1" applyProtection="1">
      <alignment horizontal="center"/>
      <protection/>
    </xf>
    <xf numFmtId="0" fontId="11" fillId="34" borderId="15" xfId="0" applyFont="1" applyFill="1" applyBorder="1" applyAlignment="1" applyProtection="1">
      <alignment/>
      <protection/>
    </xf>
    <xf numFmtId="0" fontId="11" fillId="34" borderId="16" xfId="0" applyFont="1" applyFill="1" applyBorder="1" applyAlignment="1" applyProtection="1">
      <alignment/>
      <protection/>
    </xf>
    <xf numFmtId="0" fontId="11" fillId="34" borderId="16" xfId="0" applyFont="1" applyFill="1" applyBorder="1" applyAlignment="1" applyProtection="1">
      <alignment horizontal="left"/>
      <protection/>
    </xf>
    <xf numFmtId="5" fontId="11" fillId="34" borderId="17" xfId="0" applyNumberFormat="1" applyFont="1" applyFill="1" applyBorder="1" applyAlignment="1" applyProtection="1">
      <alignment/>
      <protection/>
    </xf>
    <xf numFmtId="0" fontId="11" fillId="34" borderId="0" xfId="0" applyFont="1" applyFill="1" applyBorder="1" applyAlignment="1" applyProtection="1">
      <alignment/>
      <protection/>
    </xf>
    <xf numFmtId="0" fontId="11" fillId="34" borderId="0" xfId="0" applyFont="1" applyFill="1" applyBorder="1" applyAlignment="1" applyProtection="1">
      <alignment horizontal="left"/>
      <protection/>
    </xf>
    <xf numFmtId="167" fontId="12" fillId="34" borderId="0" xfId="0" applyNumberFormat="1" applyFont="1" applyFill="1" applyBorder="1" applyAlignment="1" applyProtection="1">
      <alignment/>
      <protection/>
    </xf>
    <xf numFmtId="0" fontId="10" fillId="34" borderId="18" xfId="0" applyFont="1" applyFill="1" applyBorder="1" applyAlignment="1" applyProtection="1">
      <alignment/>
      <protection/>
    </xf>
    <xf numFmtId="0" fontId="11" fillId="34" borderId="0" xfId="0" applyFont="1" applyFill="1" applyBorder="1" applyAlignment="1" applyProtection="1">
      <alignment/>
      <protection/>
    </xf>
    <xf numFmtId="172" fontId="12" fillId="34" borderId="0" xfId="61" applyNumberFormat="1" applyFont="1" applyFill="1" applyBorder="1" applyAlignment="1" applyProtection="1">
      <alignment/>
      <protection/>
    </xf>
    <xf numFmtId="175" fontId="10" fillId="34" borderId="10" xfId="0" applyNumberFormat="1" applyFont="1" applyFill="1" applyBorder="1" applyAlignment="1" applyProtection="1">
      <alignment/>
      <protection/>
    </xf>
    <xf numFmtId="176" fontId="11" fillId="34" borderId="10" xfId="0" applyNumberFormat="1" applyFont="1" applyFill="1" applyBorder="1" applyAlignment="1" applyProtection="1">
      <alignment/>
      <protection/>
    </xf>
    <xf numFmtId="0" fontId="10" fillId="34" borderId="18" xfId="0" applyFont="1" applyFill="1" applyBorder="1" applyAlignment="1" applyProtection="1">
      <alignment/>
      <protection/>
    </xf>
    <xf numFmtId="169" fontId="12" fillId="34" borderId="0" xfId="0" applyNumberFormat="1" applyFont="1" applyFill="1" applyBorder="1" applyAlignment="1" applyProtection="1">
      <alignment/>
      <protection/>
    </xf>
    <xf numFmtId="168" fontId="10" fillId="34" borderId="0" xfId="0" applyNumberFormat="1" applyFont="1" applyFill="1" applyBorder="1" applyAlignment="1" applyProtection="1">
      <alignment/>
      <protection/>
    </xf>
    <xf numFmtId="177" fontId="13" fillId="34" borderId="0" xfId="0" applyNumberFormat="1" applyFont="1" applyFill="1" applyBorder="1" applyAlignment="1" applyProtection="1">
      <alignment horizontal="right"/>
      <protection/>
    </xf>
    <xf numFmtId="0" fontId="10" fillId="34" borderId="16" xfId="0" applyFont="1" applyFill="1" applyBorder="1" applyAlignment="1" applyProtection="1">
      <alignment/>
      <protection/>
    </xf>
    <xf numFmtId="176" fontId="11" fillId="34" borderId="17" xfId="0" applyNumberFormat="1" applyFont="1" applyFill="1" applyBorder="1" applyAlignment="1" applyProtection="1">
      <alignment/>
      <protection/>
    </xf>
    <xf numFmtId="0" fontId="14" fillId="36" borderId="0" xfId="0" applyFont="1" applyFill="1" applyAlignment="1" applyProtection="1">
      <alignment horizontal="left"/>
      <protection/>
    </xf>
    <xf numFmtId="8" fontId="10" fillId="34" borderId="0" xfId="44" applyNumberFormat="1" applyFont="1" applyFill="1" applyBorder="1" applyAlignment="1" applyProtection="1">
      <alignment/>
      <protection/>
    </xf>
    <xf numFmtId="176" fontId="10" fillId="34" borderId="0" xfId="0" applyNumberFormat="1" applyFont="1" applyFill="1" applyBorder="1" applyAlignment="1" applyProtection="1">
      <alignment/>
      <protection/>
    </xf>
    <xf numFmtId="0" fontId="10" fillId="34" borderId="0" xfId="0" applyFont="1" applyFill="1" applyAlignment="1" applyProtection="1">
      <alignment/>
      <protection/>
    </xf>
    <xf numFmtId="168" fontId="15" fillId="34" borderId="0" xfId="0" applyNumberFormat="1" applyFont="1" applyFill="1" applyBorder="1" applyAlignment="1" applyProtection="1">
      <alignment/>
      <protection/>
    </xf>
    <xf numFmtId="172" fontId="10" fillId="34" borderId="0" xfId="61" applyNumberFormat="1" applyFont="1" applyFill="1" applyBorder="1" applyAlignment="1" applyProtection="1">
      <alignment/>
      <protection/>
    </xf>
    <xf numFmtId="176" fontId="11" fillId="34" borderId="0" xfId="0" applyNumberFormat="1" applyFont="1" applyFill="1" applyBorder="1" applyAlignment="1" applyProtection="1">
      <alignment/>
      <protection/>
    </xf>
    <xf numFmtId="0" fontId="0" fillId="34" borderId="16" xfId="0" applyFill="1" applyBorder="1" applyAlignment="1" applyProtection="1">
      <alignment/>
      <protection/>
    </xf>
    <xf numFmtId="174" fontId="11" fillId="34" borderId="17" xfId="44" applyNumberFormat="1" applyFont="1" applyFill="1" applyBorder="1" applyAlignment="1" applyProtection="1">
      <alignment/>
      <protection/>
    </xf>
    <xf numFmtId="0" fontId="11" fillId="36" borderId="0" xfId="0" applyFont="1" applyFill="1" applyAlignment="1" applyProtection="1">
      <alignment/>
      <protection/>
    </xf>
    <xf numFmtId="165" fontId="11" fillId="34" borderId="0" xfId="0" applyNumberFormat="1" applyFont="1" applyFill="1" applyBorder="1" applyAlignment="1" applyProtection="1">
      <alignment horizontal="right"/>
      <protection/>
    </xf>
    <xf numFmtId="0" fontId="10" fillId="34" borderId="0" xfId="0" applyFont="1" applyFill="1" applyBorder="1" applyAlignment="1" applyProtection="1">
      <alignment horizontal="left"/>
      <protection/>
    </xf>
    <xf numFmtId="8" fontId="11" fillId="34" borderId="0" xfId="44" applyNumberFormat="1" applyFont="1" applyFill="1" applyBorder="1" applyAlignment="1" applyProtection="1">
      <alignment/>
      <protection/>
    </xf>
    <xf numFmtId="0" fontId="10" fillId="34" borderId="0" xfId="0" applyFont="1" applyFill="1" applyBorder="1" applyAlignment="1" applyProtection="1">
      <alignment/>
      <protection/>
    </xf>
    <xf numFmtId="40" fontId="11" fillId="34" borderId="0" xfId="0" applyNumberFormat="1" applyFont="1" applyFill="1" applyBorder="1" applyAlignment="1" applyProtection="1">
      <alignment/>
      <protection/>
    </xf>
    <xf numFmtId="0" fontId="11" fillId="34" borderId="0" xfId="0" applyFont="1" applyFill="1" applyBorder="1" applyAlignment="1" applyProtection="1">
      <alignment horizontal="right"/>
      <protection/>
    </xf>
    <xf numFmtId="8" fontId="11" fillId="34" borderId="10" xfId="44" applyNumberFormat="1" applyFont="1" applyFill="1" applyBorder="1" applyAlignment="1" applyProtection="1">
      <alignment/>
      <protection/>
    </xf>
    <xf numFmtId="165" fontId="10" fillId="34" borderId="0" xfId="0" applyNumberFormat="1" applyFont="1" applyFill="1" applyAlignment="1" applyProtection="1">
      <alignment/>
      <protection/>
    </xf>
    <xf numFmtId="0" fontId="10" fillId="34" borderId="19" xfId="0" applyFont="1" applyFill="1" applyBorder="1" applyAlignment="1" applyProtection="1">
      <alignment/>
      <protection/>
    </xf>
    <xf numFmtId="0" fontId="10" fillId="34" borderId="20" xfId="0" applyFont="1" applyFill="1" applyBorder="1" applyAlignment="1" applyProtection="1">
      <alignment/>
      <protection/>
    </xf>
    <xf numFmtId="0" fontId="10" fillId="34" borderId="10" xfId="0" applyFont="1" applyFill="1" applyBorder="1" applyAlignment="1" applyProtection="1">
      <alignment horizontal="center"/>
      <protection/>
    </xf>
    <xf numFmtId="0" fontId="10" fillId="34" borderId="10" xfId="0" applyFont="1" applyFill="1" applyBorder="1" applyAlignment="1" applyProtection="1">
      <alignment/>
      <protection/>
    </xf>
    <xf numFmtId="0" fontId="10" fillId="34" borderId="10" xfId="0" applyFont="1" applyFill="1" applyBorder="1" applyAlignment="1" applyProtection="1">
      <alignment horizontal="right"/>
      <protection/>
    </xf>
    <xf numFmtId="0" fontId="16" fillId="34" borderId="0" xfId="0" applyFont="1" applyFill="1" applyAlignment="1" applyProtection="1">
      <alignment/>
      <protection/>
    </xf>
    <xf numFmtId="6" fontId="10" fillId="34" borderId="10" xfId="0" applyNumberFormat="1" applyFont="1" applyFill="1" applyBorder="1" applyAlignment="1" applyProtection="1">
      <alignment/>
      <protection/>
    </xf>
    <xf numFmtId="0" fontId="10" fillId="34" borderId="10" xfId="0" applyFont="1" applyFill="1" applyBorder="1" applyAlignment="1" applyProtection="1">
      <alignment/>
      <protection/>
    </xf>
    <xf numFmtId="171" fontId="10" fillId="34" borderId="10" xfId="0" applyNumberFormat="1" applyFont="1" applyFill="1" applyBorder="1" applyAlignment="1" applyProtection="1">
      <alignment/>
      <protection/>
    </xf>
    <xf numFmtId="6" fontId="10" fillId="34" borderId="0" xfId="0" applyNumberFormat="1" applyFont="1" applyFill="1" applyAlignment="1" applyProtection="1">
      <alignment/>
      <protection/>
    </xf>
    <xf numFmtId="1" fontId="10" fillId="34" borderId="10" xfId="0" applyNumberFormat="1" applyFont="1" applyFill="1" applyBorder="1" applyAlignment="1" applyProtection="1">
      <alignment/>
      <protection/>
    </xf>
    <xf numFmtId="8" fontId="13" fillId="34" borderId="0" xfId="0" applyNumberFormat="1" applyFont="1" applyFill="1" applyBorder="1" applyAlignment="1" applyProtection="1">
      <alignment/>
      <protection/>
    </xf>
    <xf numFmtId="0" fontId="10" fillId="36" borderId="0" xfId="0" applyFont="1" applyFill="1" applyAlignment="1" applyProtection="1">
      <alignment horizontal="left"/>
      <protection/>
    </xf>
    <xf numFmtId="8" fontId="13" fillId="36" borderId="0" xfId="0" applyNumberFormat="1" applyFont="1" applyFill="1" applyBorder="1" applyAlignment="1" applyProtection="1">
      <alignment/>
      <protection/>
    </xf>
    <xf numFmtId="8" fontId="12" fillId="34" borderId="0" xfId="0" applyNumberFormat="1"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2" fontId="10" fillId="34" borderId="10" xfId="0" applyNumberFormat="1" applyFont="1" applyFill="1" applyBorder="1" applyAlignment="1" applyProtection="1">
      <alignment/>
      <protection/>
    </xf>
    <xf numFmtId="0" fontId="0" fillId="37" borderId="0" xfId="0" applyFill="1" applyBorder="1" applyAlignment="1" applyProtection="1">
      <alignment/>
      <protection/>
    </xf>
    <xf numFmtId="0" fontId="18" fillId="37" borderId="0" xfId="0" applyFont="1" applyFill="1" applyBorder="1" applyAlignment="1" applyProtection="1">
      <alignment/>
      <protection/>
    </xf>
    <xf numFmtId="0" fontId="0" fillId="34" borderId="0" xfId="0" applyFill="1" applyAlignment="1" applyProtection="1">
      <alignment horizontal="left" vertical="center"/>
      <protection/>
    </xf>
    <xf numFmtId="0" fontId="0" fillId="34" borderId="0" xfId="0" applyFill="1" applyAlignment="1" applyProtection="1">
      <alignment vertical="center"/>
      <protection/>
    </xf>
    <xf numFmtId="0" fontId="0" fillId="34" borderId="0" xfId="0" applyFill="1" applyAlignment="1" applyProtection="1">
      <alignment horizontal="left"/>
      <protection/>
    </xf>
    <xf numFmtId="0" fontId="3" fillId="34" borderId="0" xfId="0" applyFont="1" applyFill="1" applyAlignment="1" applyProtection="1">
      <alignment vertical="top"/>
      <protection/>
    </xf>
    <xf numFmtId="0" fontId="0" fillId="34" borderId="0" xfId="0" applyFill="1" applyAlignment="1" applyProtection="1">
      <alignment/>
      <protection/>
    </xf>
    <xf numFmtId="0" fontId="3" fillId="34" borderId="0" xfId="0" applyFont="1" applyFill="1" applyAlignment="1" applyProtection="1">
      <alignment/>
      <protection/>
    </xf>
    <xf numFmtId="176" fontId="13" fillId="33" borderId="10" xfId="0" applyNumberFormat="1" applyFont="1" applyFill="1" applyBorder="1" applyAlignment="1" applyProtection="1">
      <alignment/>
      <protection locked="0"/>
    </xf>
    <xf numFmtId="176" fontId="20" fillId="33" borderId="10" xfId="0" applyNumberFormat="1" applyFont="1" applyFill="1" applyBorder="1" applyAlignment="1" applyProtection="1">
      <alignment/>
      <protection locked="0"/>
    </xf>
    <xf numFmtId="42" fontId="13" fillId="33" borderId="10" xfId="44" applyNumberFormat="1" applyFont="1" applyFill="1" applyBorder="1" applyAlignment="1" applyProtection="1">
      <alignment horizontal="right"/>
      <protection locked="0"/>
    </xf>
    <xf numFmtId="168" fontId="13" fillId="33" borderId="10" xfId="0" applyNumberFormat="1" applyFont="1" applyFill="1" applyBorder="1" applyAlignment="1" applyProtection="1">
      <alignment/>
      <protection locked="0"/>
    </xf>
    <xf numFmtId="176" fontId="10" fillId="34" borderId="10" xfId="0" applyNumberFormat="1" applyFont="1" applyFill="1" applyBorder="1" applyAlignment="1" applyProtection="1">
      <alignment/>
      <protection locked="0"/>
    </xf>
    <xf numFmtId="0" fontId="21" fillId="34" borderId="0" xfId="58" applyFont="1" applyFill="1" applyAlignment="1" applyProtection="1">
      <alignment horizontal="left" wrapText="1"/>
      <protection/>
    </xf>
    <xf numFmtId="0" fontId="21" fillId="34" borderId="0" xfId="58" applyFont="1" applyFill="1" applyBorder="1" applyAlignment="1" applyProtection="1">
      <alignment horizontal="left" wrapText="1"/>
      <protection/>
    </xf>
    <xf numFmtId="168" fontId="22" fillId="34" borderId="0" xfId="58" applyNumberFormat="1" applyFont="1" applyFill="1" applyBorder="1" applyAlignment="1" applyProtection="1">
      <alignment horizontal="center"/>
      <protection/>
    </xf>
    <xf numFmtId="176" fontId="21" fillId="34" borderId="0" xfId="57" applyNumberFormat="1" applyFont="1" applyFill="1" applyBorder="1" applyAlignment="1" applyProtection="1">
      <alignment horizontal="right"/>
      <protection/>
    </xf>
    <xf numFmtId="168" fontId="21" fillId="34" borderId="0" xfId="57" applyNumberFormat="1" applyFont="1" applyFill="1" applyBorder="1" applyAlignment="1" applyProtection="1">
      <alignment horizontal="right"/>
      <protection/>
    </xf>
    <xf numFmtId="176" fontId="13" fillId="33" borderId="10" xfId="44" applyNumberFormat="1" applyFont="1" applyFill="1" applyBorder="1" applyAlignment="1" applyProtection="1">
      <alignment/>
      <protection/>
    </xf>
    <xf numFmtId="176" fontId="3" fillId="38" borderId="0" xfId="57" applyNumberFormat="1" applyFont="1" applyFill="1" applyBorder="1" applyAlignment="1" applyProtection="1">
      <alignment/>
      <protection/>
    </xf>
    <xf numFmtId="176" fontId="3" fillId="38" borderId="10" xfId="57" applyNumberFormat="1" applyFont="1" applyFill="1" applyBorder="1" applyAlignment="1" applyProtection="1">
      <alignment horizontal="left"/>
      <protection/>
    </xf>
    <xf numFmtId="0" fontId="3" fillId="38" borderId="10" xfId="0" applyFont="1" applyFill="1" applyBorder="1" applyAlignment="1" applyProtection="1">
      <alignment horizontal="left"/>
      <protection/>
    </xf>
    <xf numFmtId="0" fontId="0" fillId="38" borderId="10" xfId="0" applyFont="1" applyFill="1" applyBorder="1" applyAlignment="1" applyProtection="1">
      <alignment horizontal="left"/>
      <protection/>
    </xf>
    <xf numFmtId="172" fontId="11" fillId="35" borderId="0" xfId="58" applyNumberFormat="1" applyFont="1" applyFill="1" applyBorder="1" applyAlignment="1" applyProtection="1">
      <alignment horizontal="center"/>
      <protection/>
    </xf>
    <xf numFmtId="9" fontId="13" fillId="33" borderId="10" xfId="58" applyNumberFormat="1" applyFont="1" applyFill="1" applyBorder="1" applyAlignment="1" applyProtection="1">
      <alignment horizontal="center"/>
      <protection locked="0"/>
    </xf>
    <xf numFmtId="9" fontId="13" fillId="35" borderId="0" xfId="58" applyNumberFormat="1" applyFont="1" applyFill="1" applyBorder="1" applyAlignment="1" applyProtection="1">
      <alignment horizontal="center"/>
      <protection locked="0"/>
    </xf>
    <xf numFmtId="0" fontId="20" fillId="35" borderId="0" xfId="58" applyFont="1" applyFill="1" applyProtection="1">
      <alignment/>
      <protection/>
    </xf>
    <xf numFmtId="168" fontId="11" fillId="35" borderId="0" xfId="58" applyNumberFormat="1" applyFont="1" applyFill="1" applyBorder="1" applyProtection="1">
      <alignment/>
      <protection/>
    </xf>
    <xf numFmtId="173" fontId="11" fillId="35" borderId="0" xfId="58" applyNumberFormat="1" applyFont="1" applyFill="1" applyBorder="1" applyProtection="1">
      <alignment/>
      <protection/>
    </xf>
    <xf numFmtId="172" fontId="11" fillId="35" borderId="0" xfId="58" applyNumberFormat="1" applyFont="1" applyFill="1" applyBorder="1" applyProtection="1">
      <alignment/>
      <protection/>
    </xf>
    <xf numFmtId="0" fontId="10" fillId="0" borderId="0" xfId="0" applyFont="1" applyFill="1" applyAlignment="1">
      <alignment/>
    </xf>
    <xf numFmtId="0" fontId="20" fillId="0" borderId="0" xfId="0" applyFont="1" applyFill="1" applyAlignment="1">
      <alignment/>
    </xf>
    <xf numFmtId="43" fontId="10" fillId="0" borderId="0" xfId="0" applyNumberFormat="1" applyFont="1" applyFill="1" applyAlignment="1">
      <alignment/>
    </xf>
    <xf numFmtId="0" fontId="10" fillId="0" borderId="0" xfId="0" applyFont="1" applyFill="1" applyBorder="1" applyAlignment="1">
      <alignment horizontal="left"/>
    </xf>
    <xf numFmtId="168" fontId="0" fillId="0" borderId="0" xfId="0" applyNumberFormat="1" applyFill="1" applyAlignment="1">
      <alignment/>
    </xf>
    <xf numFmtId="171" fontId="11" fillId="34" borderId="10" xfId="61" applyNumberFormat="1" applyFont="1" applyFill="1" applyBorder="1" applyAlignment="1" applyProtection="1">
      <alignment/>
      <protection/>
    </xf>
    <xf numFmtId="0" fontId="0" fillId="35" borderId="0" xfId="0" applyFill="1" applyAlignment="1">
      <alignment/>
    </xf>
    <xf numFmtId="176" fontId="26" fillId="33" borderId="0" xfId="57" applyNumberFormat="1" applyFont="1" applyFill="1" applyBorder="1" applyAlignment="1" applyProtection="1">
      <alignment/>
      <protection/>
    </xf>
    <xf numFmtId="0" fontId="27" fillId="33" borderId="0" xfId="58" applyFont="1" applyFill="1" applyAlignment="1" applyProtection="1">
      <alignment horizontal="center"/>
      <protection/>
    </xf>
    <xf numFmtId="9" fontId="10" fillId="34" borderId="10" xfId="61" applyFont="1" applyFill="1" applyBorder="1" applyAlignment="1" applyProtection="1">
      <alignment horizontal="left"/>
      <protection/>
    </xf>
    <xf numFmtId="0" fontId="8" fillId="34" borderId="0" xfId="0" applyFont="1" applyFill="1" applyAlignment="1" applyProtection="1">
      <alignment/>
      <protection/>
    </xf>
    <xf numFmtId="0" fontId="0" fillId="34" borderId="0" xfId="0" applyFill="1" applyAlignment="1" applyProtection="1">
      <alignment horizontal="right"/>
      <protection/>
    </xf>
    <xf numFmtId="0" fontId="8" fillId="34" borderId="0" xfId="0" applyFont="1" applyFill="1" applyBorder="1" applyAlignment="1" applyProtection="1">
      <alignment/>
      <protection/>
    </xf>
    <xf numFmtId="37" fontId="11" fillId="35" borderId="10" xfId="58" applyNumberFormat="1" applyFont="1" applyFill="1" applyBorder="1" applyProtection="1">
      <alignment/>
      <protection/>
    </xf>
    <xf numFmtId="176" fontId="9" fillId="33" borderId="0" xfId="57" applyNumberFormat="1" applyFont="1" applyFill="1" applyBorder="1" applyAlignment="1" applyProtection="1">
      <alignment/>
      <protection/>
    </xf>
    <xf numFmtId="0" fontId="22" fillId="34" borderId="0" xfId="0" applyFont="1" applyFill="1" applyAlignment="1" applyProtection="1">
      <alignment vertical="center"/>
      <protection/>
    </xf>
    <xf numFmtId="0" fontId="22" fillId="33" borderId="0" xfId="0" applyFont="1" applyFill="1" applyAlignment="1" applyProtection="1">
      <alignment vertical="center"/>
      <protection/>
    </xf>
    <xf numFmtId="0" fontId="11" fillId="34" borderId="19" xfId="0" applyFont="1" applyFill="1" applyBorder="1" applyAlignment="1" applyProtection="1">
      <alignment/>
      <protection/>
    </xf>
    <xf numFmtId="0" fontId="11" fillId="34" borderId="11" xfId="0" applyFont="1" applyFill="1" applyBorder="1" applyAlignment="1" applyProtection="1">
      <alignment/>
      <protection/>
    </xf>
    <xf numFmtId="0" fontId="11" fillId="34" borderId="10" xfId="0" applyFont="1" applyFill="1" applyBorder="1" applyAlignment="1" applyProtection="1">
      <alignment horizontal="center" wrapText="1"/>
      <protection/>
    </xf>
    <xf numFmtId="0" fontId="11" fillId="34" borderId="0" xfId="0" applyFont="1" applyFill="1" applyAlignment="1" applyProtection="1">
      <alignment horizontal="left"/>
      <protection/>
    </xf>
    <xf numFmtId="0" fontId="11" fillId="34" borderId="20" xfId="0" applyFont="1" applyFill="1" applyBorder="1" applyAlignment="1" applyProtection="1">
      <alignment/>
      <protection/>
    </xf>
    <xf numFmtId="0" fontId="11" fillId="34" borderId="20" xfId="0" applyFont="1" applyFill="1" applyBorder="1" applyAlignment="1" applyProtection="1">
      <alignment/>
      <protection/>
    </xf>
    <xf numFmtId="0" fontId="11" fillId="34" borderId="11" xfId="0" applyFont="1" applyFill="1" applyBorder="1" applyAlignment="1" applyProtection="1">
      <alignment horizontal="center"/>
      <protection/>
    </xf>
    <xf numFmtId="0" fontId="11" fillId="34" borderId="10" xfId="0" applyFont="1" applyFill="1" applyBorder="1" applyAlignment="1" applyProtection="1">
      <alignment/>
      <protection/>
    </xf>
    <xf numFmtId="0" fontId="11" fillId="34" borderId="10" xfId="0" applyFont="1" applyFill="1" applyBorder="1" applyAlignment="1" applyProtection="1">
      <alignment horizontal="right"/>
      <protection/>
    </xf>
    <xf numFmtId="0" fontId="11" fillId="34" borderId="21" xfId="0" applyFont="1" applyFill="1" applyBorder="1" applyAlignment="1" applyProtection="1">
      <alignment/>
      <protection/>
    </xf>
    <xf numFmtId="0" fontId="11" fillId="34" borderId="18" xfId="0" applyFont="1" applyFill="1" applyBorder="1" applyAlignment="1" applyProtection="1">
      <alignment/>
      <protection/>
    </xf>
    <xf numFmtId="0" fontId="10" fillId="35" borderId="0" xfId="58" applyFont="1" applyFill="1" applyProtection="1">
      <alignment/>
      <protection/>
    </xf>
    <xf numFmtId="0" fontId="20" fillId="33" borderId="0" xfId="58" applyFont="1" applyFill="1" applyProtection="1">
      <alignment/>
      <protection/>
    </xf>
    <xf numFmtId="0" fontId="11" fillId="35" borderId="0" xfId="58" applyFont="1" applyFill="1" applyProtection="1">
      <alignment/>
      <protection/>
    </xf>
    <xf numFmtId="0" fontId="10" fillId="35" borderId="0" xfId="58" applyFont="1" applyFill="1" applyAlignment="1" applyProtection="1">
      <alignment horizontal="left" wrapText="1"/>
      <protection/>
    </xf>
    <xf numFmtId="0" fontId="11" fillId="35" borderId="0" xfId="58" applyFont="1" applyFill="1" applyAlignment="1" applyProtection="1">
      <alignment horizontal="center" wrapText="1"/>
      <protection/>
    </xf>
    <xf numFmtId="0" fontId="11" fillId="35" borderId="0" xfId="58" applyFont="1" applyFill="1" applyAlignment="1" applyProtection="1">
      <alignment horizontal="right"/>
      <protection/>
    </xf>
    <xf numFmtId="0" fontId="10" fillId="35" borderId="0" xfId="58" applyFont="1" applyFill="1" applyAlignment="1" applyProtection="1">
      <alignment horizontal="right"/>
      <protection/>
    </xf>
    <xf numFmtId="0" fontId="10" fillId="35" borderId="0" xfId="58" applyFont="1" applyFill="1" applyBorder="1" applyProtection="1">
      <alignment/>
      <protection/>
    </xf>
    <xf numFmtId="0" fontId="11" fillId="35" borderId="0" xfId="58" applyFont="1" applyFill="1" applyAlignment="1" applyProtection="1">
      <alignment horizontal="center"/>
      <protection/>
    </xf>
    <xf numFmtId="0" fontId="10" fillId="35" borderId="0" xfId="58" applyFont="1" applyFill="1" applyBorder="1" applyAlignment="1" applyProtection="1">
      <alignment horizontal="left"/>
      <protection/>
    </xf>
    <xf numFmtId="0" fontId="25" fillId="34" borderId="0" xfId="0" applyFont="1" applyFill="1" applyAlignment="1" applyProtection="1">
      <alignment horizontal="left"/>
      <protection/>
    </xf>
    <xf numFmtId="0" fontId="8" fillId="34" borderId="0" xfId="0" applyFont="1" applyFill="1" applyBorder="1" applyAlignment="1" applyProtection="1">
      <alignment horizontal="right"/>
      <protection/>
    </xf>
    <xf numFmtId="49" fontId="8" fillId="34" borderId="0" xfId="0" applyNumberFormat="1" applyFont="1" applyFill="1" applyAlignment="1" applyProtection="1">
      <alignment/>
      <protection/>
    </xf>
    <xf numFmtId="0" fontId="8" fillId="34" borderId="0" xfId="0" applyFont="1" applyFill="1" applyAlignment="1" applyProtection="1">
      <alignment horizontal="left"/>
      <protection/>
    </xf>
    <xf numFmtId="171" fontId="12" fillId="34" borderId="0" xfId="61" applyNumberFormat="1" applyFont="1" applyFill="1" applyBorder="1" applyAlignment="1" applyProtection="1">
      <alignment/>
      <protection/>
    </xf>
    <xf numFmtId="9" fontId="13" fillId="33" borderId="10" xfId="61" applyFont="1" applyFill="1" applyBorder="1" applyAlignment="1" applyProtection="1">
      <alignment/>
      <protection/>
    </xf>
    <xf numFmtId="0" fontId="24" fillId="0" borderId="0" xfId="0" applyFont="1" applyFill="1" applyAlignment="1">
      <alignment/>
    </xf>
    <xf numFmtId="0" fontId="0" fillId="0" borderId="0" xfId="0" applyFont="1" applyFill="1" applyAlignment="1">
      <alignment/>
    </xf>
    <xf numFmtId="49" fontId="0" fillId="0" borderId="0" xfId="0" applyNumberFormat="1" applyFont="1" applyFill="1" applyAlignment="1">
      <alignment/>
    </xf>
    <xf numFmtId="9" fontId="13" fillId="33" borderId="13" xfId="58" applyNumberFormat="1" applyFont="1" applyFill="1" applyBorder="1" applyAlignment="1" applyProtection="1">
      <alignment horizontal="center"/>
      <protection locked="0"/>
    </xf>
    <xf numFmtId="9" fontId="13" fillId="33" borderId="12" xfId="58" applyNumberFormat="1" applyFont="1" applyFill="1" applyBorder="1" applyAlignment="1" applyProtection="1">
      <alignment horizontal="center"/>
      <protection locked="0"/>
    </xf>
    <xf numFmtId="9" fontId="11" fillId="35" borderId="13" xfId="58" applyNumberFormat="1" applyFont="1" applyFill="1" applyBorder="1" applyAlignment="1" applyProtection="1">
      <alignment/>
      <protection/>
    </xf>
    <xf numFmtId="173" fontId="11" fillId="35" borderId="13" xfId="58" applyNumberFormat="1" applyFont="1" applyFill="1" applyBorder="1" applyProtection="1">
      <alignment/>
      <protection/>
    </xf>
    <xf numFmtId="172" fontId="11" fillId="35" borderId="12" xfId="58" applyNumberFormat="1" applyFont="1" applyFill="1" applyBorder="1" applyAlignment="1" applyProtection="1">
      <alignment horizontal="right"/>
      <protection/>
    </xf>
    <xf numFmtId="172" fontId="11" fillId="35" borderId="13" xfId="58" applyNumberFormat="1" applyFont="1" applyFill="1" applyBorder="1" applyAlignment="1" applyProtection="1">
      <alignment horizontal="right"/>
      <protection/>
    </xf>
    <xf numFmtId="0" fontId="13" fillId="33" borderId="10" xfId="0" applyFont="1" applyFill="1" applyBorder="1" applyAlignment="1" applyProtection="1">
      <alignment horizontal="center"/>
      <protection/>
    </xf>
    <xf numFmtId="6" fontId="13" fillId="33" borderId="13" xfId="44" applyNumberFormat="1" applyFont="1" applyFill="1" applyBorder="1" applyAlignment="1" applyProtection="1">
      <alignment/>
      <protection locked="0"/>
    </xf>
    <xf numFmtId="175" fontId="13" fillId="33" borderId="10" xfId="0" applyNumberFormat="1" applyFont="1" applyFill="1" applyBorder="1" applyAlignment="1" applyProtection="1">
      <alignment/>
      <protection/>
    </xf>
    <xf numFmtId="0" fontId="13" fillId="33" borderId="0" xfId="0" applyFont="1" applyFill="1" applyAlignment="1" applyProtection="1">
      <alignment/>
      <protection/>
    </xf>
    <xf numFmtId="0" fontId="11" fillId="36" borderId="0" xfId="0" applyFont="1" applyFill="1" applyBorder="1" applyAlignment="1" applyProtection="1">
      <alignment horizontal="right"/>
      <protection/>
    </xf>
    <xf numFmtId="0" fontId="0" fillId="34" borderId="0" xfId="0" applyFill="1" applyAlignment="1">
      <alignment/>
    </xf>
    <xf numFmtId="0" fontId="13" fillId="34" borderId="0" xfId="0" applyFont="1" applyFill="1" applyAlignment="1" applyProtection="1">
      <alignment/>
      <protection/>
    </xf>
    <xf numFmtId="0" fontId="0" fillId="34" borderId="22" xfId="0" applyFill="1" applyBorder="1" applyAlignment="1" applyProtection="1">
      <alignment horizontal="center"/>
      <protection/>
    </xf>
    <xf numFmtId="0" fontId="0" fillId="34" borderId="0" xfId="0" applyFill="1" applyBorder="1" applyAlignment="1" applyProtection="1" quotePrefix="1">
      <alignment horizontal="center"/>
      <protection/>
    </xf>
    <xf numFmtId="0" fontId="19" fillId="37" borderId="0" xfId="0" applyFont="1" applyFill="1" applyBorder="1" applyAlignment="1" applyProtection="1">
      <alignment horizontal="center"/>
      <protection/>
    </xf>
    <xf numFmtId="0" fontId="18" fillId="37" borderId="0" xfId="0" applyFont="1" applyFill="1" applyBorder="1" applyAlignment="1" applyProtection="1">
      <alignment horizontal="center"/>
      <protection/>
    </xf>
    <xf numFmtId="0" fontId="5" fillId="37" borderId="0" xfId="53" applyFill="1" applyBorder="1" applyAlignment="1" applyProtection="1">
      <alignment horizontal="center" wrapText="1"/>
      <protection/>
    </xf>
    <xf numFmtId="0" fontId="10" fillId="35" borderId="0" xfId="58" applyFont="1" applyFill="1" applyBorder="1" applyAlignment="1" applyProtection="1">
      <alignment horizontal="right" wrapText="1"/>
      <protection/>
    </xf>
    <xf numFmtId="0" fontId="10" fillId="34" borderId="11" xfId="0" applyFont="1" applyFill="1" applyBorder="1" applyAlignment="1" applyProtection="1">
      <alignment horizontal="right"/>
      <protection/>
    </xf>
    <xf numFmtId="0" fontId="0" fillId="34" borderId="22" xfId="0" applyFill="1" applyBorder="1" applyAlignment="1" applyProtection="1">
      <alignment/>
      <protection/>
    </xf>
    <xf numFmtId="0" fontId="0" fillId="34" borderId="0" xfId="0" applyFill="1" applyBorder="1" applyAlignment="1" applyProtection="1" quotePrefix="1">
      <alignment/>
      <protection/>
    </xf>
    <xf numFmtId="168" fontId="11" fillId="35" borderId="0" xfId="58" applyNumberFormat="1" applyFont="1" applyFill="1" applyBorder="1" applyAlignment="1" applyProtection="1">
      <alignment horizontal="center"/>
      <protection/>
    </xf>
    <xf numFmtId="1" fontId="10" fillId="34" borderId="13" xfId="0" applyNumberFormat="1" applyFont="1" applyFill="1" applyBorder="1" applyAlignment="1" applyProtection="1">
      <alignment/>
      <protection/>
    </xf>
    <xf numFmtId="1" fontId="10" fillId="34" borderId="12" xfId="0" applyNumberFormat="1" applyFont="1" applyFill="1" applyBorder="1" applyAlignment="1" applyProtection="1">
      <alignment/>
      <protection/>
    </xf>
    <xf numFmtId="0" fontId="10" fillId="34" borderId="13" xfId="0" applyFont="1" applyFill="1" applyBorder="1" applyAlignment="1" applyProtection="1">
      <alignment/>
      <protection/>
    </xf>
    <xf numFmtId="2" fontId="10" fillId="34" borderId="12" xfId="0" applyNumberFormat="1" applyFont="1" applyFill="1" applyBorder="1" applyAlignment="1" applyProtection="1">
      <alignment/>
      <protection/>
    </xf>
    <xf numFmtId="176" fontId="0" fillId="38" borderId="19" xfId="57" applyNumberFormat="1" applyFont="1" applyFill="1" applyBorder="1" applyAlignment="1" applyProtection="1">
      <alignment/>
      <protection/>
    </xf>
    <xf numFmtId="176" fontId="0" fillId="38" borderId="11" xfId="57" applyNumberFormat="1" applyFont="1" applyFill="1" applyBorder="1" applyAlignment="1" applyProtection="1">
      <alignment/>
      <protection/>
    </xf>
    <xf numFmtId="168" fontId="0" fillId="38" borderId="11" xfId="57" applyNumberFormat="1" applyFont="1" applyFill="1" applyBorder="1" applyAlignment="1" applyProtection="1">
      <alignment/>
      <protection/>
    </xf>
    <xf numFmtId="176" fontId="0" fillId="38" borderId="19" xfId="0" applyNumberFormat="1" applyFont="1" applyFill="1" applyBorder="1" applyAlignment="1" applyProtection="1">
      <alignment/>
      <protection/>
    </xf>
    <xf numFmtId="176" fontId="0" fillId="38" borderId="19" xfId="58" applyNumberFormat="1" applyFont="1" applyFill="1" applyBorder="1" applyAlignment="1" applyProtection="1">
      <alignment horizontal="center"/>
      <protection/>
    </xf>
    <xf numFmtId="168" fontId="0" fillId="38" borderId="20" xfId="57" applyNumberFormat="1" applyFont="1" applyFill="1" applyBorder="1" applyAlignment="1" applyProtection="1">
      <alignment/>
      <protection/>
    </xf>
    <xf numFmtId="0" fontId="8" fillId="34" borderId="0" xfId="0" applyFont="1" applyFill="1" applyBorder="1" applyAlignment="1" applyProtection="1">
      <alignment/>
      <protection/>
    </xf>
    <xf numFmtId="0" fontId="10" fillId="35" borderId="18" xfId="58" applyFont="1" applyFill="1" applyBorder="1" applyAlignment="1" applyProtection="1">
      <alignment/>
      <protection/>
    </xf>
    <xf numFmtId="0" fontId="10" fillId="35" borderId="0" xfId="58" applyFont="1" applyFill="1" applyBorder="1" applyAlignment="1" applyProtection="1">
      <alignment/>
      <protection/>
    </xf>
    <xf numFmtId="176" fontId="28" fillId="34" borderId="0" xfId="57" applyNumberFormat="1" applyFont="1" applyFill="1" applyBorder="1" applyAlignment="1" applyProtection="1">
      <alignment/>
      <protection/>
    </xf>
    <xf numFmtId="0" fontId="10" fillId="34" borderId="13" xfId="0" applyFont="1" applyFill="1" applyBorder="1" applyAlignment="1" applyProtection="1">
      <alignment/>
      <protection/>
    </xf>
    <xf numFmtId="0" fontId="10" fillId="34" borderId="12" xfId="0" applyFont="1" applyFill="1" applyBorder="1" applyAlignment="1" applyProtection="1">
      <alignment/>
      <protection/>
    </xf>
    <xf numFmtId="9" fontId="11" fillId="35" borderId="23" xfId="58" applyNumberFormat="1" applyFont="1" applyFill="1" applyBorder="1" applyAlignment="1" applyProtection="1">
      <alignment/>
      <protection/>
    </xf>
    <xf numFmtId="9" fontId="13" fillId="33" borderId="23" xfId="58" applyNumberFormat="1" applyFont="1" applyFill="1" applyBorder="1" applyAlignment="1" applyProtection="1">
      <alignment horizontal="center"/>
      <protection locked="0"/>
    </xf>
    <xf numFmtId="172" fontId="11" fillId="35" borderId="23" xfId="58" applyNumberFormat="1" applyFont="1" applyFill="1" applyBorder="1" applyAlignment="1" applyProtection="1">
      <alignment horizontal="right"/>
      <protection/>
    </xf>
    <xf numFmtId="9" fontId="11" fillId="35" borderId="12" xfId="58" applyNumberFormat="1" applyFont="1" applyFill="1" applyBorder="1" applyAlignment="1" applyProtection="1">
      <alignment horizontal="right"/>
      <protection/>
    </xf>
    <xf numFmtId="0" fontId="25" fillId="34" borderId="0" xfId="0" applyFont="1" applyFill="1" applyAlignment="1" applyProtection="1">
      <alignment/>
      <protection/>
    </xf>
    <xf numFmtId="0" fontId="10" fillId="34" borderId="0" xfId="0" applyFont="1" applyFill="1" applyAlignment="1" applyProtection="1">
      <alignment vertical="center"/>
      <protection/>
    </xf>
    <xf numFmtId="0" fontId="25" fillId="34" borderId="0" xfId="0" applyFont="1" applyFill="1" applyBorder="1" applyAlignment="1" applyProtection="1">
      <alignment/>
      <protection/>
    </xf>
    <xf numFmtId="2" fontId="11" fillId="34" borderId="13" xfId="61" applyNumberFormat="1" applyFont="1" applyFill="1" applyBorder="1" applyAlignment="1" applyProtection="1">
      <alignment/>
      <protection/>
    </xf>
    <xf numFmtId="171" fontId="11" fillId="34" borderId="12" xfId="0" applyNumberFormat="1" applyFont="1" applyFill="1" applyBorder="1" applyAlignment="1" applyProtection="1">
      <alignment/>
      <protection/>
    </xf>
    <xf numFmtId="9" fontId="13" fillId="33" borderId="13" xfId="61" applyFont="1" applyFill="1" applyBorder="1" applyAlignment="1" applyProtection="1">
      <alignment/>
      <protection locked="0"/>
    </xf>
    <xf numFmtId="9" fontId="13" fillId="33" borderId="12" xfId="61" applyFont="1" applyFill="1" applyBorder="1" applyAlignment="1" applyProtection="1">
      <alignment/>
      <protection locked="0"/>
    </xf>
    <xf numFmtId="0" fontId="10" fillId="36" borderId="0" xfId="0" applyFont="1" applyFill="1" applyBorder="1" applyAlignment="1" applyProtection="1">
      <alignment/>
      <protection/>
    </xf>
    <xf numFmtId="0" fontId="10" fillId="34" borderId="22" xfId="0" applyFont="1" applyFill="1" applyBorder="1" applyAlignment="1" applyProtection="1">
      <alignment/>
      <protection/>
    </xf>
    <xf numFmtId="0" fontId="10" fillId="34" borderId="24" xfId="0" applyFont="1" applyFill="1" applyBorder="1" applyAlignment="1" applyProtection="1">
      <alignment/>
      <protection/>
    </xf>
    <xf numFmtId="0" fontId="10" fillId="35" borderId="0" xfId="58" applyFont="1" applyFill="1" applyBorder="1" applyAlignment="1" applyProtection="1">
      <alignment horizontal="right"/>
      <protection/>
    </xf>
    <xf numFmtId="0" fontId="10" fillId="35" borderId="18" xfId="58" applyFont="1" applyFill="1" applyBorder="1" applyAlignment="1" applyProtection="1">
      <alignment horizontal="right"/>
      <protection/>
    </xf>
    <xf numFmtId="0" fontId="10" fillId="35" borderId="14" xfId="58" applyFont="1" applyFill="1" applyBorder="1" applyAlignment="1" applyProtection="1">
      <alignment wrapText="1"/>
      <protection/>
    </xf>
    <xf numFmtId="176" fontId="3" fillId="38" borderId="25" xfId="57" applyNumberFormat="1" applyFont="1" applyFill="1" applyBorder="1" applyAlignment="1" applyProtection="1">
      <alignment/>
      <protection/>
    </xf>
    <xf numFmtId="0" fontId="3" fillId="38" borderId="19" xfId="58" applyFont="1" applyFill="1" applyBorder="1" applyAlignment="1" applyProtection="1">
      <alignment/>
      <protection/>
    </xf>
    <xf numFmtId="0" fontId="3" fillId="38" borderId="20" xfId="58" applyFont="1" applyFill="1" applyBorder="1" applyAlignment="1" applyProtection="1">
      <alignment/>
      <protection/>
    </xf>
    <xf numFmtId="0" fontId="3" fillId="38" borderId="11" xfId="58" applyFont="1" applyFill="1" applyBorder="1" applyAlignment="1" applyProtection="1">
      <alignment/>
      <protection/>
    </xf>
    <xf numFmtId="0" fontId="19" fillId="37" borderId="0" xfId="0" applyFont="1" applyFill="1" applyBorder="1" applyAlignment="1" applyProtection="1">
      <alignment/>
      <protection/>
    </xf>
    <xf numFmtId="0" fontId="5" fillId="37" borderId="0" xfId="53" applyFill="1" applyBorder="1" applyAlignment="1" applyProtection="1">
      <alignment wrapText="1"/>
      <protection/>
    </xf>
    <xf numFmtId="0" fontId="5" fillId="37" borderId="0" xfId="53" applyFill="1" applyBorder="1" applyAlignment="1" applyProtection="1">
      <alignment/>
      <protection/>
    </xf>
    <xf numFmtId="0" fontId="19" fillId="37" borderId="0" xfId="0" applyFont="1" applyFill="1" applyBorder="1" applyAlignment="1" applyProtection="1" quotePrefix="1">
      <alignment/>
      <protection/>
    </xf>
    <xf numFmtId="0" fontId="18" fillId="37" borderId="0" xfId="0" applyFont="1" applyFill="1" applyBorder="1" applyAlignment="1" applyProtection="1">
      <alignment/>
      <protection/>
    </xf>
    <xf numFmtId="0" fontId="18" fillId="37" borderId="0" xfId="0" applyFont="1" applyFill="1" applyBorder="1" applyAlignment="1" applyProtection="1" quotePrefix="1">
      <alignment/>
      <protection/>
    </xf>
    <xf numFmtId="9" fontId="10" fillId="34" borderId="12" xfId="61" applyFont="1" applyFill="1" applyBorder="1" applyAlignment="1" applyProtection="1">
      <alignment horizontal="left"/>
      <protection/>
    </xf>
    <xf numFmtId="0" fontId="10" fillId="34" borderId="24" xfId="0" applyFont="1" applyFill="1" applyBorder="1" applyAlignment="1" applyProtection="1">
      <alignment/>
      <protection/>
    </xf>
    <xf numFmtId="9" fontId="10" fillId="34" borderId="26" xfId="61" applyFont="1" applyFill="1" applyBorder="1" applyAlignment="1" applyProtection="1">
      <alignment horizontal="left"/>
      <protection/>
    </xf>
    <xf numFmtId="171" fontId="13" fillId="33" borderId="13" xfId="61" applyNumberFormat="1" applyFont="1" applyFill="1" applyBorder="1" applyAlignment="1" applyProtection="1">
      <alignment/>
      <protection locked="0"/>
    </xf>
    <xf numFmtId="171" fontId="13" fillId="33" borderId="12" xfId="61" applyNumberFormat="1" applyFont="1" applyFill="1" applyBorder="1" applyAlignment="1" applyProtection="1">
      <alignment/>
      <protection locked="0"/>
    </xf>
    <xf numFmtId="1" fontId="11" fillId="34" borderId="13" xfId="0" applyNumberFormat="1" applyFont="1" applyFill="1" applyBorder="1" applyAlignment="1" applyProtection="1">
      <alignment/>
      <protection/>
    </xf>
    <xf numFmtId="1" fontId="11" fillId="34" borderId="12" xfId="0" applyNumberFormat="1" applyFont="1" applyFill="1" applyBorder="1" applyAlignment="1" applyProtection="1">
      <alignment/>
      <protection/>
    </xf>
    <xf numFmtId="0" fontId="10" fillId="34" borderId="18" xfId="0" applyFont="1" applyFill="1" applyBorder="1" applyAlignment="1" applyProtection="1">
      <alignment vertical="center"/>
      <protection/>
    </xf>
    <xf numFmtId="1" fontId="11" fillId="34" borderId="23" xfId="0" applyNumberFormat="1" applyFont="1" applyFill="1" applyBorder="1" applyAlignment="1" applyProtection="1">
      <alignment/>
      <protection/>
    </xf>
    <xf numFmtId="171" fontId="13" fillId="34" borderId="13" xfId="61" applyNumberFormat="1" applyFont="1" applyFill="1" applyBorder="1" applyAlignment="1" applyProtection="1">
      <alignment/>
      <protection locked="0"/>
    </xf>
    <xf numFmtId="171" fontId="11" fillId="34" borderId="23" xfId="0" applyNumberFormat="1" applyFont="1" applyFill="1" applyBorder="1" applyAlignment="1" applyProtection="1">
      <alignment/>
      <protection/>
    </xf>
    <xf numFmtId="171" fontId="13" fillId="33" borderId="27" xfId="61" applyNumberFormat="1" applyFont="1" applyFill="1" applyBorder="1" applyAlignment="1" applyProtection="1">
      <alignment/>
      <protection locked="0"/>
    </xf>
    <xf numFmtId="171" fontId="13" fillId="33" borderId="28" xfId="61" applyNumberFormat="1" applyFont="1" applyFill="1" applyBorder="1" applyAlignment="1" applyProtection="1">
      <alignment/>
      <protection locked="0"/>
    </xf>
    <xf numFmtId="0" fontId="10" fillId="34" borderId="0" xfId="0" applyFont="1" applyFill="1" applyAlignment="1" applyProtection="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ffeed" xfId="57"/>
    <cellStyle name="Normal_Calfpro" xfId="58"/>
    <cellStyle name="Note" xfId="59"/>
    <cellStyle name="Output" xfId="60"/>
    <cellStyle name="Percent" xfId="61"/>
    <cellStyle name="Title" xfId="62"/>
    <cellStyle name="Total" xfId="63"/>
    <cellStyle name="Warning Text" xfId="64"/>
  </cellStyles>
  <dxfs count="3">
    <dxf>
      <font>
        <color indexed="10"/>
      </font>
    </dxf>
    <dxf>
      <font>
        <b/>
        <i val="0"/>
        <color indexed="10"/>
      </font>
      <fill>
        <patternFill patternType="none">
          <bgColor indexed="65"/>
        </patternFill>
      </fill>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Ewe Flock COP'!E31" /><Relationship Id="rId2" Type="http://schemas.openxmlformats.org/officeDocument/2006/relationships/hyperlink" Target="#'Ewe Flock COP'!E58"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111</xdr:row>
      <xdr:rowOff>0</xdr:rowOff>
    </xdr:from>
    <xdr:to>
      <xdr:col>9</xdr:col>
      <xdr:colOff>0</xdr:colOff>
      <xdr:row>111</xdr:row>
      <xdr:rowOff>0</xdr:rowOff>
    </xdr:to>
    <xdr:sp>
      <xdr:nvSpPr>
        <xdr:cNvPr id="1" name="AutoShape 1">
          <a:hlinkClick r:id="rId1"/>
        </xdr:cNvPr>
        <xdr:cNvSpPr>
          <a:spLocks/>
        </xdr:cNvSpPr>
      </xdr:nvSpPr>
      <xdr:spPr>
        <a:xfrm>
          <a:off x="7496175" y="18316575"/>
          <a:ext cx="0" cy="0"/>
        </a:xfrm>
        <a:prstGeom prst="bevel">
          <a:avLst/>
        </a:prstGeom>
        <a:solidFill>
          <a:srgbClr val="00FF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Return to COP Calculator</a:t>
          </a:r>
        </a:p>
      </xdr:txBody>
    </xdr:sp>
    <xdr:clientData/>
  </xdr:twoCellAnchor>
  <xdr:twoCellAnchor>
    <xdr:from>
      <xdr:col>9</xdr:col>
      <xdr:colOff>0</xdr:colOff>
      <xdr:row>111</xdr:row>
      <xdr:rowOff>0</xdr:rowOff>
    </xdr:from>
    <xdr:to>
      <xdr:col>9</xdr:col>
      <xdr:colOff>0</xdr:colOff>
      <xdr:row>111</xdr:row>
      <xdr:rowOff>0</xdr:rowOff>
    </xdr:to>
    <xdr:sp>
      <xdr:nvSpPr>
        <xdr:cNvPr id="2" name="AutoShape 2">
          <a:hlinkClick r:id="rId2"/>
        </xdr:cNvPr>
        <xdr:cNvSpPr>
          <a:spLocks/>
        </xdr:cNvSpPr>
      </xdr:nvSpPr>
      <xdr:spPr>
        <a:xfrm>
          <a:off x="7496175" y="18316575"/>
          <a:ext cx="0" cy="0"/>
        </a:xfrm>
        <a:prstGeom prst="bevel">
          <a:avLst/>
        </a:prstGeom>
        <a:solidFill>
          <a:srgbClr val="33CCCC"/>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Return to Other Variable Costs</a:t>
          </a:r>
        </a:p>
      </xdr:txBody>
    </xdr:sp>
    <xdr:clientData/>
  </xdr:twoCellAnchor>
  <xdr:twoCellAnchor>
    <xdr:from>
      <xdr:col>9</xdr:col>
      <xdr:colOff>0</xdr:colOff>
      <xdr:row>111</xdr:row>
      <xdr:rowOff>0</xdr:rowOff>
    </xdr:from>
    <xdr:to>
      <xdr:col>9</xdr:col>
      <xdr:colOff>0</xdr:colOff>
      <xdr:row>111</xdr:row>
      <xdr:rowOff>0</xdr:rowOff>
    </xdr:to>
    <xdr:sp macro="[1]!riskewe">
      <xdr:nvSpPr>
        <xdr:cNvPr id="3" name="AutoShape 3"/>
        <xdr:cNvSpPr>
          <a:spLocks/>
        </xdr:cNvSpPr>
      </xdr:nvSpPr>
      <xdr:spPr>
        <a:xfrm>
          <a:off x="7496175" y="18316575"/>
          <a:ext cx="0" cy="0"/>
        </a:xfrm>
        <a:prstGeom prst="bevel">
          <a:avLst/>
        </a:prstGeom>
        <a:solidFill>
          <a:srgbClr val="00FF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Go To Risk Analysis Section</a:t>
          </a:r>
        </a:p>
      </xdr:txBody>
    </xdr:sp>
    <xdr:clientData/>
  </xdr:twoCellAnchor>
  <xdr:twoCellAnchor editAs="oneCell">
    <xdr:from>
      <xdr:col>0</xdr:col>
      <xdr:colOff>0</xdr:colOff>
      <xdr:row>0</xdr:row>
      <xdr:rowOff>19050</xdr:rowOff>
    </xdr:from>
    <xdr:to>
      <xdr:col>1</xdr:col>
      <xdr:colOff>200025</xdr:colOff>
      <xdr:row>1</xdr:row>
      <xdr:rowOff>9525</xdr:rowOff>
    </xdr:to>
    <xdr:pic>
      <xdr:nvPicPr>
        <xdr:cNvPr id="4" name="Picture 4" descr="NEW_Ont-Logoletterhead"/>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0" y="19050"/>
          <a:ext cx="1095375" cy="371475"/>
        </a:xfrm>
        <a:prstGeom prst="rect">
          <a:avLst/>
        </a:prstGeom>
        <a:noFill/>
        <a:ln w="9525" cmpd="sng">
          <a:noFill/>
        </a:ln>
      </xdr:spPr>
    </xdr:pic>
    <xdr:clientData/>
  </xdr:twoCellAnchor>
  <xdr:twoCellAnchor>
    <xdr:from>
      <xdr:col>14</xdr:col>
      <xdr:colOff>352425</xdr:colOff>
      <xdr:row>23</xdr:row>
      <xdr:rowOff>85725</xdr:rowOff>
    </xdr:from>
    <xdr:to>
      <xdr:col>16</xdr:col>
      <xdr:colOff>209550</xdr:colOff>
      <xdr:row>25</xdr:row>
      <xdr:rowOff>104775</xdr:rowOff>
    </xdr:to>
    <xdr:sp>
      <xdr:nvSpPr>
        <xdr:cNvPr id="5" name="AutoShape 5"/>
        <xdr:cNvSpPr>
          <a:spLocks/>
        </xdr:cNvSpPr>
      </xdr:nvSpPr>
      <xdr:spPr>
        <a:xfrm rot="10800000" flipV="1">
          <a:off x="12649200" y="4638675"/>
          <a:ext cx="1123950" cy="342900"/>
        </a:xfrm>
        <a:prstGeom prst="bentConnector3">
          <a:avLst>
            <a:gd name="adj" fmla="val -4"/>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285750</xdr:colOff>
      <xdr:row>24</xdr:row>
      <xdr:rowOff>38100</xdr:rowOff>
    </xdr:from>
    <xdr:to>
      <xdr:col>10</xdr:col>
      <xdr:colOff>285750</xdr:colOff>
      <xdr:row>24</xdr:row>
      <xdr:rowOff>161925</xdr:rowOff>
    </xdr:to>
    <xdr:sp>
      <xdr:nvSpPr>
        <xdr:cNvPr id="6" name="AutoShape 6"/>
        <xdr:cNvSpPr>
          <a:spLocks/>
        </xdr:cNvSpPr>
      </xdr:nvSpPr>
      <xdr:spPr>
        <a:xfrm rot="5400000">
          <a:off x="9753600" y="4752975"/>
          <a:ext cx="0" cy="12382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mafra.gov.on.ca/Data/Analysis%20Tools/Sheep%20COP%20calcula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Ewe Flock"/>
      <sheetName val="Ewe Flock COP"/>
      <sheetName val="Notes Lamb Finishing"/>
      <sheetName val="Lamb Finishing COP"/>
      <sheetName val="Sheep COP calculators"/>
    </sheetNames>
    <definedNames>
      <definedName name="riskewe"/>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ag.info.omafra@ontario.ca"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9"/>
  <sheetViews>
    <sheetView tabSelected="1" zoomScalePageLayoutView="0" workbookViewId="0" topLeftCell="A1">
      <selection activeCell="A1" sqref="A1"/>
    </sheetView>
  </sheetViews>
  <sheetFormatPr defaultColWidth="9.140625" defaultRowHeight="12.75"/>
  <cols>
    <col min="8" max="8" width="0.9921875" style="0" customWidth="1"/>
  </cols>
  <sheetData>
    <row r="1" spans="1:11" ht="18">
      <c r="A1" s="36" t="s">
        <v>38</v>
      </c>
      <c r="B1" s="36"/>
      <c r="C1" s="36"/>
      <c r="D1" s="36"/>
      <c r="E1" s="36"/>
      <c r="F1" s="36"/>
      <c r="G1" s="36"/>
      <c r="H1" s="36"/>
      <c r="I1" s="36"/>
      <c r="J1" s="36"/>
      <c r="K1" s="36"/>
    </row>
    <row r="2" spans="1:11" ht="18">
      <c r="A2" s="35"/>
      <c r="B2" s="36"/>
      <c r="C2" s="36"/>
      <c r="D2" s="36"/>
      <c r="E2" s="36"/>
      <c r="F2" s="36"/>
      <c r="G2" s="36"/>
      <c r="H2" s="36"/>
      <c r="I2" s="36"/>
      <c r="J2" s="35"/>
      <c r="K2" s="35"/>
    </row>
    <row r="3" spans="1:11" ht="12.75">
      <c r="A3" s="144" t="s">
        <v>26</v>
      </c>
      <c r="B3" s="144"/>
      <c r="C3" s="144"/>
      <c r="D3" s="144"/>
      <c r="E3" s="144"/>
      <c r="F3" s="144"/>
      <c r="G3" s="144"/>
      <c r="H3" s="144"/>
      <c r="I3" s="144"/>
      <c r="J3" s="35"/>
      <c r="K3" s="35"/>
    </row>
    <row r="4" spans="1:11" ht="12.75">
      <c r="A4" s="144" t="s">
        <v>27</v>
      </c>
      <c r="B4" s="145"/>
      <c r="C4" s="145"/>
      <c r="D4" s="145"/>
      <c r="E4" s="145"/>
      <c r="F4" s="145"/>
      <c r="G4" s="145"/>
      <c r="H4" s="145"/>
      <c r="I4" s="145"/>
      <c r="J4" s="35"/>
      <c r="K4" s="35"/>
    </row>
    <row r="5" spans="1:11" ht="12.75">
      <c r="A5" s="145" t="s">
        <v>28</v>
      </c>
      <c r="B5" s="145"/>
      <c r="C5" s="145"/>
      <c r="D5" s="145"/>
      <c r="E5" s="145"/>
      <c r="F5" s="145"/>
      <c r="G5" s="145"/>
      <c r="H5" s="145"/>
      <c r="I5" s="145"/>
      <c r="J5" s="35"/>
      <c r="K5" s="35"/>
    </row>
    <row r="6" spans="1:11" ht="12.75">
      <c r="A6" s="145" t="s">
        <v>29</v>
      </c>
      <c r="B6" s="145"/>
      <c r="C6" s="145"/>
      <c r="D6" s="145"/>
      <c r="E6" s="145"/>
      <c r="F6" s="145"/>
      <c r="G6" s="145"/>
      <c r="H6" s="145"/>
      <c r="I6" s="145"/>
      <c r="J6" s="35"/>
      <c r="K6" s="35"/>
    </row>
    <row r="7" spans="1:11" ht="12.75">
      <c r="A7" s="145" t="s">
        <v>30</v>
      </c>
      <c r="B7" s="145"/>
      <c r="C7" s="145"/>
      <c r="D7" s="145"/>
      <c r="E7" s="145"/>
      <c r="F7" s="187"/>
      <c r="G7" s="187"/>
      <c r="H7" s="145"/>
      <c r="I7" s="145"/>
      <c r="J7" s="35"/>
      <c r="K7" s="35"/>
    </row>
    <row r="8" spans="1:11" ht="12.75">
      <c r="A8" s="145" t="s">
        <v>172</v>
      </c>
      <c r="B8" s="145"/>
      <c r="C8" s="188"/>
      <c r="D8" s="188"/>
      <c r="E8" s="188"/>
      <c r="F8" s="188"/>
      <c r="G8" s="145"/>
      <c r="H8" s="145"/>
      <c r="I8" s="145"/>
      <c r="J8" s="35"/>
      <c r="K8" s="35"/>
    </row>
    <row r="9" spans="1:11" ht="12.75">
      <c r="A9" s="145" t="s">
        <v>31</v>
      </c>
      <c r="B9" s="145"/>
      <c r="C9" s="145"/>
      <c r="D9" s="145"/>
      <c r="E9" s="145"/>
      <c r="F9" s="145"/>
      <c r="G9" s="145"/>
      <c r="H9" s="145"/>
      <c r="I9" s="145"/>
      <c r="J9" s="35"/>
      <c r="K9" s="35"/>
    </row>
    <row r="10" spans="1:11" ht="12.75">
      <c r="A10" s="146" t="s">
        <v>33</v>
      </c>
      <c r="B10" s="146"/>
      <c r="C10" s="146"/>
      <c r="D10" s="146"/>
      <c r="E10" s="146"/>
      <c r="F10" s="146"/>
      <c r="G10" s="146"/>
      <c r="H10" s="146"/>
      <c r="I10" s="146"/>
      <c r="J10" s="35"/>
      <c r="K10" s="35"/>
    </row>
    <row r="11" spans="1:11" ht="12.75">
      <c r="A11" s="146" t="s">
        <v>32</v>
      </c>
      <c r="B11" s="146"/>
      <c r="C11" s="146"/>
      <c r="D11" s="146"/>
      <c r="E11" s="146"/>
      <c r="F11" s="146"/>
      <c r="G11" s="146"/>
      <c r="H11" s="146"/>
      <c r="I11" s="146"/>
      <c r="J11" s="35"/>
      <c r="K11" s="35"/>
    </row>
    <row r="12" spans="1:11" ht="12.75">
      <c r="A12" s="147" t="s">
        <v>34</v>
      </c>
      <c r="B12" s="148"/>
      <c r="C12" s="148"/>
      <c r="D12" s="148"/>
      <c r="E12" s="148"/>
      <c r="F12" s="148"/>
      <c r="G12" s="148"/>
      <c r="H12" s="148"/>
      <c r="I12" s="148"/>
      <c r="J12" s="35"/>
      <c r="K12" s="35"/>
    </row>
    <row r="13" spans="1:11" ht="12.75">
      <c r="A13" s="148" t="s">
        <v>35</v>
      </c>
      <c r="B13" s="148"/>
      <c r="C13" s="148"/>
      <c r="D13" s="148"/>
      <c r="E13" s="148"/>
      <c r="F13" s="148"/>
      <c r="G13" s="148"/>
      <c r="H13" s="148"/>
      <c r="I13" s="148"/>
      <c r="J13" s="35"/>
      <c r="K13" s="35"/>
    </row>
    <row r="14" spans="1:11" ht="18">
      <c r="A14" s="35"/>
      <c r="B14" s="36"/>
      <c r="C14" s="36"/>
      <c r="D14" s="36"/>
      <c r="E14" s="36"/>
      <c r="F14" s="36"/>
      <c r="G14" s="36"/>
      <c r="H14" s="36"/>
      <c r="I14" s="36"/>
      <c r="J14" s="35"/>
      <c r="K14" s="35"/>
    </row>
    <row r="15" spans="1:11" ht="12.75">
      <c r="A15" s="149" t="s">
        <v>36</v>
      </c>
      <c r="B15" s="35"/>
      <c r="C15" s="35"/>
      <c r="D15" s="35"/>
      <c r="E15" s="35"/>
      <c r="F15" s="35"/>
      <c r="G15" s="35"/>
      <c r="H15" s="35"/>
      <c r="I15" s="35"/>
      <c r="J15" s="35"/>
      <c r="K15" s="35"/>
    </row>
    <row r="16" spans="1:11" ht="12.75">
      <c r="A16" s="239"/>
      <c r="B16" s="239"/>
      <c r="C16" s="239"/>
      <c r="D16" s="239"/>
      <c r="E16" s="232" t="s">
        <v>37</v>
      </c>
      <c r="F16" s="239"/>
      <c r="G16" s="239"/>
      <c r="H16" s="239"/>
      <c r="I16" s="239"/>
      <c r="J16" s="239"/>
      <c r="K16" s="239"/>
    </row>
    <row r="17" spans="1:11" ht="12.75">
      <c r="A17" s="240"/>
      <c r="B17" s="240"/>
      <c r="C17" s="240"/>
      <c r="D17" s="240"/>
      <c r="E17" s="233" t="s">
        <v>0</v>
      </c>
      <c r="F17" s="240"/>
      <c r="G17" s="240"/>
      <c r="H17" s="240"/>
      <c r="I17" s="240"/>
      <c r="J17" s="240"/>
      <c r="K17" s="240"/>
    </row>
    <row r="18" spans="1:11" ht="12.75" customHeight="1">
      <c r="A18" s="240"/>
      <c r="B18" s="240"/>
      <c r="C18" s="240"/>
      <c r="D18" s="240"/>
      <c r="E18" s="233" t="s">
        <v>22</v>
      </c>
      <c r="F18" s="240"/>
      <c r="G18" s="240"/>
      <c r="H18" s="240"/>
      <c r="I18" s="240"/>
      <c r="J18" s="240"/>
      <c r="K18" s="240"/>
    </row>
    <row r="19" spans="1:11" ht="12.75">
      <c r="A19" s="240"/>
      <c r="B19" s="240"/>
      <c r="C19" s="240"/>
      <c r="D19" s="240"/>
      <c r="E19" s="233" t="s">
        <v>1</v>
      </c>
      <c r="F19" s="240"/>
      <c r="G19" s="240"/>
      <c r="H19" s="240"/>
      <c r="I19" s="240"/>
      <c r="J19" s="240"/>
      <c r="K19" s="240"/>
    </row>
  </sheetData>
  <sheetProtection/>
  <printOptions/>
  <pageMargins left="0.5" right="0.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D24"/>
  <sheetViews>
    <sheetView zoomScalePageLayoutView="0" workbookViewId="0" topLeftCell="A1">
      <selection activeCell="W10" sqref="W10"/>
    </sheetView>
  </sheetViews>
  <sheetFormatPr defaultColWidth="9.140625" defaultRowHeight="12.75"/>
  <sheetData>
    <row r="1" spans="1:30" ht="12.75">
      <c r="A1" s="216" t="s">
        <v>182</v>
      </c>
      <c r="B1" s="216"/>
      <c r="C1" s="216"/>
      <c r="D1" s="216"/>
      <c r="E1" s="216"/>
      <c r="F1" s="216"/>
      <c r="G1" s="217"/>
      <c r="H1" s="217"/>
      <c r="I1" s="217"/>
      <c r="J1" s="217"/>
      <c r="K1" s="217"/>
      <c r="L1" s="217"/>
      <c r="M1" s="217"/>
      <c r="N1" s="217"/>
      <c r="O1" s="217"/>
      <c r="P1" s="217"/>
      <c r="Q1" s="217"/>
      <c r="R1" s="28"/>
      <c r="S1" s="28"/>
      <c r="T1" s="28"/>
      <c r="U1" s="28"/>
      <c r="V1" s="28"/>
      <c r="W1" s="28"/>
      <c r="X1" s="28"/>
      <c r="Y1" s="28"/>
      <c r="Z1" s="28"/>
      <c r="AA1" s="28"/>
      <c r="AB1" s="28"/>
      <c r="AC1" s="28"/>
      <c r="AD1" s="28"/>
    </row>
    <row r="2" spans="1:30" ht="12.75">
      <c r="A2" s="217"/>
      <c r="B2" s="217"/>
      <c r="C2" s="217"/>
      <c r="D2" s="217"/>
      <c r="E2" s="217"/>
      <c r="F2" s="217"/>
      <c r="G2" s="217"/>
      <c r="H2" s="217"/>
      <c r="I2" s="217"/>
      <c r="J2" s="217"/>
      <c r="K2" s="217"/>
      <c r="L2" s="217"/>
      <c r="M2" s="217"/>
      <c r="N2" s="217"/>
      <c r="O2" s="217"/>
      <c r="P2" s="217"/>
      <c r="Q2" s="217"/>
      <c r="R2" s="28"/>
      <c r="S2" s="28"/>
      <c r="T2" s="28"/>
      <c r="U2" s="28"/>
      <c r="V2" s="28"/>
      <c r="W2" s="28"/>
      <c r="X2" s="28"/>
      <c r="Y2" s="28"/>
      <c r="Z2" s="28"/>
      <c r="AA2" s="28"/>
      <c r="AB2" s="28"/>
      <c r="AC2" s="28"/>
      <c r="AD2" s="28"/>
    </row>
    <row r="3" spans="1:30" ht="12.75">
      <c r="A3" s="217" t="s">
        <v>183</v>
      </c>
      <c r="B3" s="217"/>
      <c r="C3" s="217"/>
      <c r="D3" s="217"/>
      <c r="E3" s="217"/>
      <c r="F3" s="217"/>
      <c r="G3" s="217"/>
      <c r="H3" s="217"/>
      <c r="I3" s="217"/>
      <c r="J3" s="217"/>
      <c r="K3" s="217"/>
      <c r="L3" s="217"/>
      <c r="M3" s="217"/>
      <c r="N3" s="217"/>
      <c r="O3" s="217"/>
      <c r="P3" s="217"/>
      <c r="Q3" s="217"/>
      <c r="R3" s="28"/>
      <c r="S3" s="28"/>
      <c r="T3" s="28"/>
      <c r="U3" s="28"/>
      <c r="V3" s="28"/>
      <c r="W3" s="28"/>
      <c r="X3" s="28"/>
      <c r="Y3" s="28"/>
      <c r="Z3" s="28"/>
      <c r="AA3" s="28"/>
      <c r="AB3" s="28"/>
      <c r="AC3" s="28"/>
      <c r="AD3" s="28"/>
    </row>
    <row r="4" spans="1:30" ht="12.75">
      <c r="A4" s="217"/>
      <c r="B4" s="217"/>
      <c r="C4" s="217"/>
      <c r="D4" s="217"/>
      <c r="E4" s="217"/>
      <c r="F4" s="217"/>
      <c r="G4" s="217"/>
      <c r="H4" s="217"/>
      <c r="I4" s="217"/>
      <c r="J4" s="217"/>
      <c r="K4" s="217"/>
      <c r="L4" s="217"/>
      <c r="M4" s="217"/>
      <c r="N4" s="217"/>
      <c r="O4" s="217"/>
      <c r="P4" s="217"/>
      <c r="Q4" s="217"/>
      <c r="R4" s="28"/>
      <c r="S4" s="28"/>
      <c r="T4" s="28"/>
      <c r="U4" s="28"/>
      <c r="V4" s="28"/>
      <c r="W4" s="28"/>
      <c r="X4" s="28"/>
      <c r="Y4" s="28"/>
      <c r="Z4" s="28"/>
      <c r="AA4" s="28"/>
      <c r="AB4" s="28"/>
      <c r="AC4" s="28"/>
      <c r="AD4" s="28"/>
    </row>
    <row r="5" spans="1:30" ht="12.75">
      <c r="A5" s="217" t="s">
        <v>212</v>
      </c>
      <c r="B5" s="217"/>
      <c r="C5" s="217"/>
      <c r="D5" s="217"/>
      <c r="E5" s="217"/>
      <c r="F5" s="217"/>
      <c r="G5" s="217"/>
      <c r="H5" s="217"/>
      <c r="I5" s="217"/>
      <c r="J5" s="217"/>
      <c r="K5" s="217"/>
      <c r="L5" s="217"/>
      <c r="M5" s="217"/>
      <c r="N5" s="217"/>
      <c r="O5" s="217"/>
      <c r="P5" s="217"/>
      <c r="Q5" s="217"/>
      <c r="R5" s="28"/>
      <c r="S5" s="28"/>
      <c r="T5" s="28"/>
      <c r="U5" s="28"/>
      <c r="V5" s="28"/>
      <c r="W5" s="28"/>
      <c r="X5" s="28"/>
      <c r="Y5" s="28"/>
      <c r="Z5" s="28"/>
      <c r="AA5" s="28"/>
      <c r="AB5" s="28"/>
      <c r="AC5" s="28"/>
      <c r="AD5" s="28"/>
    </row>
    <row r="6" spans="1:30" ht="12.75">
      <c r="A6" s="217"/>
      <c r="B6" s="217"/>
      <c r="C6" s="217"/>
      <c r="D6" s="217"/>
      <c r="E6" s="217"/>
      <c r="F6" s="217"/>
      <c r="G6" s="217"/>
      <c r="H6" s="217"/>
      <c r="I6" s="217"/>
      <c r="J6" s="217"/>
      <c r="K6" s="217"/>
      <c r="L6" s="217"/>
      <c r="M6" s="217"/>
      <c r="N6" s="217"/>
      <c r="O6" s="217"/>
      <c r="P6" s="217"/>
      <c r="Q6" s="217"/>
      <c r="R6" s="28"/>
      <c r="S6" s="28"/>
      <c r="T6" s="28"/>
      <c r="U6" s="28"/>
      <c r="V6" s="28"/>
      <c r="W6" s="28"/>
      <c r="X6" s="28"/>
      <c r="Y6" s="28"/>
      <c r="Z6" s="28"/>
      <c r="AA6" s="28"/>
      <c r="AB6" s="28"/>
      <c r="AC6" s="28"/>
      <c r="AD6" s="28"/>
    </row>
    <row r="7" spans="1:30" ht="12.75">
      <c r="A7" s="217" t="s">
        <v>213</v>
      </c>
      <c r="B7" s="217"/>
      <c r="C7" s="217"/>
      <c r="D7" s="217"/>
      <c r="E7" s="217"/>
      <c r="F7" s="217"/>
      <c r="G7" s="217"/>
      <c r="H7" s="217"/>
      <c r="I7" s="217"/>
      <c r="J7" s="217"/>
      <c r="K7" s="217"/>
      <c r="L7" s="217"/>
      <c r="M7" s="217"/>
      <c r="N7" s="217"/>
      <c r="O7" s="217"/>
      <c r="P7" s="217"/>
      <c r="Q7" s="217"/>
      <c r="R7" s="28"/>
      <c r="S7" s="28"/>
      <c r="T7" s="28"/>
      <c r="U7" s="28"/>
      <c r="V7" s="28"/>
      <c r="W7" s="28"/>
      <c r="X7" s="28"/>
      <c r="Y7" s="28"/>
      <c r="Z7" s="28"/>
      <c r="AA7" s="28"/>
      <c r="AB7" s="28"/>
      <c r="AC7" s="28"/>
      <c r="AD7" s="28"/>
    </row>
    <row r="8" spans="1:30" ht="12.75">
      <c r="A8" s="217"/>
      <c r="B8" s="217"/>
      <c r="C8" s="217"/>
      <c r="D8" s="217"/>
      <c r="E8" s="217"/>
      <c r="F8" s="217"/>
      <c r="G8" s="217"/>
      <c r="H8" s="217"/>
      <c r="I8" s="217"/>
      <c r="J8" s="217"/>
      <c r="K8" s="217"/>
      <c r="L8" s="217"/>
      <c r="M8" s="217"/>
      <c r="N8" s="217"/>
      <c r="O8" s="217"/>
      <c r="P8" s="217"/>
      <c r="Q8" s="217"/>
      <c r="R8" s="28"/>
      <c r="S8" s="28"/>
      <c r="T8" s="28"/>
      <c r="U8" s="28"/>
      <c r="V8" s="28"/>
      <c r="W8" s="28"/>
      <c r="X8" s="28"/>
      <c r="Y8" s="28"/>
      <c r="Z8" s="28"/>
      <c r="AA8" s="28"/>
      <c r="AB8" s="28"/>
      <c r="AC8" s="28"/>
      <c r="AD8" s="28"/>
    </row>
    <row r="9" spans="1:30" ht="12.75">
      <c r="A9" s="217" t="s">
        <v>205</v>
      </c>
      <c r="B9" s="217"/>
      <c r="C9" s="217"/>
      <c r="D9" s="217"/>
      <c r="E9" s="217"/>
      <c r="F9" s="217"/>
      <c r="G9" s="217"/>
      <c r="H9" s="217"/>
      <c r="I9" s="217"/>
      <c r="J9" s="217"/>
      <c r="K9" s="217"/>
      <c r="L9" s="217"/>
      <c r="M9" s="217"/>
      <c r="N9" s="217"/>
      <c r="O9" s="217"/>
      <c r="P9" s="217"/>
      <c r="Q9" s="217"/>
      <c r="R9" s="28"/>
      <c r="S9" s="28"/>
      <c r="T9" s="28"/>
      <c r="U9" s="28"/>
      <c r="V9" s="28"/>
      <c r="W9" s="28"/>
      <c r="X9" s="28"/>
      <c r="Y9" s="28"/>
      <c r="Z9" s="28"/>
      <c r="AA9" s="28"/>
      <c r="AB9" s="28"/>
      <c r="AC9" s="28"/>
      <c r="AD9" s="28"/>
    </row>
    <row r="10" spans="1:30" ht="12.75">
      <c r="A10" s="217"/>
      <c r="B10" s="217"/>
      <c r="C10" s="217"/>
      <c r="D10" s="217"/>
      <c r="E10" s="217"/>
      <c r="F10" s="217"/>
      <c r="G10" s="217"/>
      <c r="H10" s="217"/>
      <c r="I10" s="217"/>
      <c r="J10" s="217"/>
      <c r="K10" s="217"/>
      <c r="L10" s="217"/>
      <c r="M10" s="217"/>
      <c r="N10" s="217"/>
      <c r="O10" s="217"/>
      <c r="P10" s="217"/>
      <c r="Q10" s="217"/>
      <c r="R10" s="28"/>
      <c r="S10" s="28"/>
      <c r="T10" s="28"/>
      <c r="U10" s="28"/>
      <c r="V10" s="28"/>
      <c r="W10" s="28"/>
      <c r="X10" s="28"/>
      <c r="Y10" s="28"/>
      <c r="Z10" s="28"/>
      <c r="AA10" s="28"/>
      <c r="AB10" s="28"/>
      <c r="AC10" s="28"/>
      <c r="AD10" s="28"/>
    </row>
    <row r="11" spans="1:30" ht="12.75">
      <c r="A11" s="217" t="s">
        <v>206</v>
      </c>
      <c r="B11" s="217"/>
      <c r="C11" s="217"/>
      <c r="D11" s="217"/>
      <c r="E11" s="217"/>
      <c r="F11" s="217"/>
      <c r="G11" s="217"/>
      <c r="H11" s="217"/>
      <c r="I11" s="217"/>
      <c r="J11" s="217"/>
      <c r="K11" s="217"/>
      <c r="L11" s="217"/>
      <c r="M11" s="217"/>
      <c r="N11" s="217"/>
      <c r="O11" s="217"/>
      <c r="P11" s="217"/>
      <c r="Q11" s="217"/>
      <c r="R11" s="28"/>
      <c r="S11" s="28"/>
      <c r="T11" s="28"/>
      <c r="U11" s="28"/>
      <c r="V11" s="28"/>
      <c r="W11" s="28"/>
      <c r="X11" s="28"/>
      <c r="Y11" s="28"/>
      <c r="Z11" s="28"/>
      <c r="AA11" s="28"/>
      <c r="AB11" s="28"/>
      <c r="AC11" s="28"/>
      <c r="AD11" s="28"/>
    </row>
    <row r="12" spans="1:30" ht="12.75">
      <c r="A12" s="217"/>
      <c r="B12" s="217"/>
      <c r="C12" s="217"/>
      <c r="D12" s="217"/>
      <c r="E12" s="217"/>
      <c r="F12" s="217"/>
      <c r="G12" s="217"/>
      <c r="H12" s="217"/>
      <c r="I12" s="217"/>
      <c r="J12" s="217"/>
      <c r="K12" s="217"/>
      <c r="L12" s="217"/>
      <c r="M12" s="217"/>
      <c r="N12" s="217"/>
      <c r="O12" s="217"/>
      <c r="P12" s="217"/>
      <c r="Q12" s="217"/>
      <c r="R12" s="28"/>
      <c r="S12" s="28"/>
      <c r="T12" s="28"/>
      <c r="U12" s="28"/>
      <c r="V12" s="28"/>
      <c r="W12" s="28"/>
      <c r="X12" s="28"/>
      <c r="Y12" s="28"/>
      <c r="Z12" s="28"/>
      <c r="AA12" s="28"/>
      <c r="AB12" s="28"/>
      <c r="AC12" s="28"/>
      <c r="AD12" s="28"/>
    </row>
    <row r="13" spans="1:30" ht="12.75">
      <c r="A13" s="217" t="s">
        <v>207</v>
      </c>
      <c r="B13" s="217"/>
      <c r="C13" s="217"/>
      <c r="D13" s="217"/>
      <c r="E13" s="217"/>
      <c r="F13" s="217"/>
      <c r="G13" s="217"/>
      <c r="H13" s="217"/>
      <c r="I13" s="217"/>
      <c r="J13" s="217"/>
      <c r="K13" s="217"/>
      <c r="L13" s="217"/>
      <c r="M13" s="217"/>
      <c r="N13" s="217"/>
      <c r="O13" s="217"/>
      <c r="P13" s="217"/>
      <c r="Q13" s="217"/>
      <c r="R13" s="28"/>
      <c r="S13" s="28"/>
      <c r="T13" s="28"/>
      <c r="U13" s="28"/>
      <c r="V13" s="28"/>
      <c r="W13" s="28"/>
      <c r="X13" s="28"/>
      <c r="Y13" s="28"/>
      <c r="Z13" s="28"/>
      <c r="AA13" s="28"/>
      <c r="AB13" s="28"/>
      <c r="AC13" s="28"/>
      <c r="AD13" s="28"/>
    </row>
    <row r="14" spans="1:30" ht="12.75">
      <c r="A14" s="217"/>
      <c r="B14" s="217"/>
      <c r="C14" s="217"/>
      <c r="D14" s="217"/>
      <c r="E14" s="217"/>
      <c r="F14" s="217"/>
      <c r="G14" s="217"/>
      <c r="H14" s="217"/>
      <c r="I14" s="217"/>
      <c r="J14" s="217"/>
      <c r="K14" s="217"/>
      <c r="L14" s="217"/>
      <c r="M14" s="217"/>
      <c r="N14" s="217"/>
      <c r="O14" s="217"/>
      <c r="P14" s="217"/>
      <c r="Q14" s="217"/>
      <c r="R14" s="28"/>
      <c r="S14" s="28"/>
      <c r="T14" s="28"/>
      <c r="U14" s="28"/>
      <c r="V14" s="28"/>
      <c r="W14" s="28"/>
      <c r="X14" s="28"/>
      <c r="Y14" s="28"/>
      <c r="Z14" s="28"/>
      <c r="AA14" s="28"/>
      <c r="AB14" s="28"/>
      <c r="AC14" s="28"/>
      <c r="AD14" s="28"/>
    </row>
    <row r="15" spans="1:30" ht="12.75">
      <c r="A15" s="217" t="s">
        <v>214</v>
      </c>
      <c r="B15" s="217"/>
      <c r="C15" s="217"/>
      <c r="D15" s="217"/>
      <c r="E15" s="217"/>
      <c r="F15" s="217"/>
      <c r="G15" s="217"/>
      <c r="H15" s="217"/>
      <c r="I15" s="217"/>
      <c r="J15" s="217"/>
      <c r="K15" s="217"/>
      <c r="L15" s="217"/>
      <c r="M15" s="217"/>
      <c r="N15" s="217"/>
      <c r="O15" s="217"/>
      <c r="P15" s="217"/>
      <c r="Q15" s="217"/>
      <c r="R15" s="28"/>
      <c r="S15" s="28"/>
      <c r="T15" s="28"/>
      <c r="U15" s="28"/>
      <c r="V15" s="28"/>
      <c r="W15" s="28"/>
      <c r="X15" s="28"/>
      <c r="Y15" s="28"/>
      <c r="Z15" s="28"/>
      <c r="AA15" s="28"/>
      <c r="AB15" s="28"/>
      <c r="AC15" s="28"/>
      <c r="AD15" s="28"/>
    </row>
    <row r="16" spans="1:30" ht="12.75">
      <c r="A16" s="217"/>
      <c r="B16" s="217"/>
      <c r="C16" s="217"/>
      <c r="D16" s="217"/>
      <c r="E16" s="217"/>
      <c r="F16" s="217"/>
      <c r="G16" s="217"/>
      <c r="H16" s="217"/>
      <c r="I16" s="217"/>
      <c r="J16" s="217"/>
      <c r="K16" s="217"/>
      <c r="L16" s="217"/>
      <c r="M16" s="217"/>
      <c r="N16" s="217"/>
      <c r="O16" s="217"/>
      <c r="P16" s="217"/>
      <c r="Q16" s="217"/>
      <c r="R16" s="28"/>
      <c r="S16" s="28"/>
      <c r="T16" s="28"/>
      <c r="U16" s="28"/>
      <c r="V16" s="28"/>
      <c r="W16" s="28"/>
      <c r="X16" s="28"/>
      <c r="Y16" s="28"/>
      <c r="Z16" s="28"/>
      <c r="AA16" s="28"/>
      <c r="AB16" s="28"/>
      <c r="AC16" s="28"/>
      <c r="AD16" s="28"/>
    </row>
    <row r="17" spans="1:30" ht="12.75">
      <c r="A17" s="217" t="s">
        <v>208</v>
      </c>
      <c r="B17" s="217"/>
      <c r="C17" s="217"/>
      <c r="D17" s="217"/>
      <c r="E17" s="217"/>
      <c r="F17" s="217"/>
      <c r="G17" s="217"/>
      <c r="H17" s="217"/>
      <c r="I17" s="217"/>
      <c r="J17" s="217"/>
      <c r="K17" s="217"/>
      <c r="L17" s="217"/>
      <c r="M17" s="217"/>
      <c r="N17" s="217"/>
      <c r="O17" s="217"/>
      <c r="P17" s="217"/>
      <c r="Q17" s="217"/>
      <c r="R17" s="28"/>
      <c r="S17" s="28"/>
      <c r="T17" s="28"/>
      <c r="U17" s="28"/>
      <c r="V17" s="28"/>
      <c r="W17" s="28"/>
      <c r="X17" s="28"/>
      <c r="Y17" s="28"/>
      <c r="Z17" s="28"/>
      <c r="AA17" s="28"/>
      <c r="AB17" s="28"/>
      <c r="AC17" s="28"/>
      <c r="AD17" s="28"/>
    </row>
    <row r="18" spans="1:30" ht="12.75">
      <c r="A18" s="218" t="s">
        <v>211</v>
      </c>
      <c r="B18" s="217"/>
      <c r="C18" s="217"/>
      <c r="D18" s="217"/>
      <c r="E18" s="217"/>
      <c r="F18" s="217"/>
      <c r="G18" s="217"/>
      <c r="H18" s="217"/>
      <c r="I18" s="217"/>
      <c r="J18" s="217"/>
      <c r="K18" s="217"/>
      <c r="L18" s="217"/>
      <c r="M18" s="217"/>
      <c r="N18" s="217"/>
      <c r="O18" s="217"/>
      <c r="P18" s="217"/>
      <c r="Q18" s="217"/>
      <c r="R18" s="28"/>
      <c r="S18" s="28"/>
      <c r="T18" s="28"/>
      <c r="U18" s="28"/>
      <c r="V18" s="28"/>
      <c r="W18" s="28"/>
      <c r="X18" s="28"/>
      <c r="Y18" s="28"/>
      <c r="Z18" s="28"/>
      <c r="AA18" s="28"/>
      <c r="AB18" s="28"/>
      <c r="AC18" s="28"/>
      <c r="AD18" s="28"/>
    </row>
    <row r="19" spans="1:30" ht="12.75">
      <c r="A19" s="217"/>
      <c r="B19" s="217"/>
      <c r="C19" s="217"/>
      <c r="D19" s="217"/>
      <c r="E19" s="217"/>
      <c r="F19" s="217"/>
      <c r="G19" s="217"/>
      <c r="H19" s="217"/>
      <c r="I19" s="217"/>
      <c r="J19" s="217"/>
      <c r="K19" s="217"/>
      <c r="L19" s="217"/>
      <c r="M19" s="217"/>
      <c r="N19" s="217"/>
      <c r="O19" s="217"/>
      <c r="P19" s="217"/>
      <c r="Q19" s="217"/>
      <c r="R19" s="28"/>
      <c r="S19" s="28"/>
      <c r="T19" s="28"/>
      <c r="U19" s="28"/>
      <c r="V19" s="28"/>
      <c r="W19" s="28"/>
      <c r="X19" s="28"/>
      <c r="Y19" s="28"/>
      <c r="Z19" s="28"/>
      <c r="AA19" s="28"/>
      <c r="AB19" s="28"/>
      <c r="AC19" s="28"/>
      <c r="AD19" s="28"/>
    </row>
    <row r="20" spans="1:30" ht="12.75">
      <c r="A20" s="217" t="s">
        <v>210</v>
      </c>
      <c r="B20" s="217"/>
      <c r="C20" s="217"/>
      <c r="D20" s="217"/>
      <c r="E20" s="217"/>
      <c r="F20" s="217"/>
      <c r="G20" s="217"/>
      <c r="H20" s="217"/>
      <c r="I20" s="217"/>
      <c r="J20" s="217"/>
      <c r="K20" s="217"/>
      <c r="L20" s="217"/>
      <c r="M20" s="217"/>
      <c r="N20" s="217"/>
      <c r="O20" s="217"/>
      <c r="P20" s="217"/>
      <c r="Q20" s="217"/>
      <c r="R20" s="28"/>
      <c r="S20" s="28"/>
      <c r="T20" s="28"/>
      <c r="U20" s="28"/>
      <c r="V20" s="28"/>
      <c r="W20" s="28"/>
      <c r="X20" s="28"/>
      <c r="Y20" s="28"/>
      <c r="Z20" s="28"/>
      <c r="AA20" s="28"/>
      <c r="AB20" s="28"/>
      <c r="AC20" s="28"/>
      <c r="AD20" s="28"/>
    </row>
    <row r="21" spans="1:30" ht="12.75">
      <c r="A21" s="217"/>
      <c r="B21" s="217"/>
      <c r="C21" s="217"/>
      <c r="D21" s="217"/>
      <c r="E21" s="217"/>
      <c r="F21" s="217"/>
      <c r="G21" s="217"/>
      <c r="H21" s="217"/>
      <c r="I21" s="217"/>
      <c r="J21" s="217"/>
      <c r="K21" s="217"/>
      <c r="L21" s="217"/>
      <c r="M21" s="217"/>
      <c r="N21" s="217"/>
      <c r="O21" s="217"/>
      <c r="P21" s="217"/>
      <c r="Q21" s="217"/>
      <c r="R21" s="28"/>
      <c r="S21" s="28"/>
      <c r="T21" s="28"/>
      <c r="U21" s="28"/>
      <c r="V21" s="28"/>
      <c r="W21" s="28"/>
      <c r="X21" s="28"/>
      <c r="Y21" s="28"/>
      <c r="Z21" s="28"/>
      <c r="AA21" s="28"/>
      <c r="AB21" s="28"/>
      <c r="AC21" s="28"/>
      <c r="AD21" s="28"/>
    </row>
    <row r="22" spans="1:30" ht="12.75">
      <c r="A22" s="217" t="s">
        <v>215</v>
      </c>
      <c r="B22" s="217"/>
      <c r="C22" s="217"/>
      <c r="D22" s="217"/>
      <c r="E22" s="217"/>
      <c r="F22" s="217"/>
      <c r="G22" s="217"/>
      <c r="H22" s="217"/>
      <c r="I22" s="217"/>
      <c r="J22" s="217"/>
      <c r="K22" s="217"/>
      <c r="L22" s="217"/>
      <c r="M22" s="217"/>
      <c r="N22" s="217"/>
      <c r="O22" s="217"/>
      <c r="P22" s="217"/>
      <c r="Q22" s="217"/>
      <c r="R22" s="28"/>
      <c r="S22" s="28"/>
      <c r="T22" s="28"/>
      <c r="U22" s="28"/>
      <c r="V22" s="28"/>
      <c r="W22" s="28"/>
      <c r="X22" s="28"/>
      <c r="Y22" s="28"/>
      <c r="Z22" s="28"/>
      <c r="AA22" s="28"/>
      <c r="AB22" s="28"/>
      <c r="AC22" s="28"/>
      <c r="AD22" s="28"/>
    </row>
    <row r="23" spans="1:30" ht="12.75">
      <c r="A23" s="217"/>
      <c r="B23" s="217"/>
      <c r="C23" s="217"/>
      <c r="D23" s="217"/>
      <c r="E23" s="217"/>
      <c r="F23" s="217"/>
      <c r="G23" s="217"/>
      <c r="H23" s="217"/>
      <c r="I23" s="217"/>
      <c r="J23" s="217"/>
      <c r="K23" s="217"/>
      <c r="L23" s="217"/>
      <c r="M23" s="217"/>
      <c r="N23" s="217"/>
      <c r="O23" s="217"/>
      <c r="P23" s="217"/>
      <c r="Q23" s="217"/>
      <c r="R23" s="28"/>
      <c r="S23" s="28"/>
      <c r="T23" s="28"/>
      <c r="U23" s="28"/>
      <c r="V23" s="28"/>
      <c r="W23" s="28"/>
      <c r="X23" s="28"/>
      <c r="Y23" s="28"/>
      <c r="Z23" s="28"/>
      <c r="AA23" s="28"/>
      <c r="AB23" s="28"/>
      <c r="AC23" s="28"/>
      <c r="AD23" s="28"/>
    </row>
    <row r="24" spans="1:30" ht="12.75">
      <c r="A24" s="28" t="s">
        <v>209</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U159"/>
  <sheetViews>
    <sheetView view="pageBreakPreview" zoomScaleSheetLayoutView="100" zoomScalePageLayoutView="0" workbookViewId="0" topLeftCell="A1">
      <pane ySplit="10" topLeftCell="A20" activePane="bottomLeft" state="frozen"/>
      <selection pane="topLeft" activeCell="A1" sqref="A1"/>
      <selection pane="bottomLeft" activeCell="F29" sqref="F29"/>
    </sheetView>
  </sheetViews>
  <sheetFormatPr defaultColWidth="9.140625" defaultRowHeight="12.75"/>
  <cols>
    <col min="1" max="1" width="13.421875" style="0" customWidth="1"/>
    <col min="2" max="2" width="6.00390625" style="0" customWidth="1"/>
    <col min="3" max="3" width="24.57421875" style="0" customWidth="1"/>
    <col min="4" max="4" width="15.57421875" style="0" bestFit="1" customWidth="1"/>
    <col min="6" max="6" width="10.8515625" style="0" customWidth="1"/>
    <col min="8" max="8" width="12.421875" style="0" customWidth="1"/>
    <col min="9" max="9" width="11.28125" style="0" customWidth="1"/>
    <col min="10" max="10" width="29.57421875" style="0" customWidth="1"/>
    <col min="11" max="11" width="9.8515625" style="0" customWidth="1"/>
    <col min="12" max="12" width="1.8515625" style="0" customWidth="1"/>
    <col min="13" max="13" width="25.421875" style="0" customWidth="1"/>
    <col min="14" max="14" width="5.28125" style="0" customWidth="1"/>
    <col min="15" max="15" width="6.57421875" style="0" customWidth="1"/>
    <col min="16" max="16" width="12.421875" style="0" customWidth="1"/>
    <col min="17" max="17" width="8.421875" style="0" customWidth="1"/>
    <col min="18" max="18" width="9.140625" style="28" customWidth="1"/>
    <col min="19" max="19" width="9.140625" style="28" hidden="1" customWidth="1"/>
    <col min="20" max="20" width="10.57421875" style="0" hidden="1" customWidth="1"/>
    <col min="21" max="23" width="9.140625" style="0" hidden="1" customWidth="1"/>
    <col min="24" max="24" width="11.28125" style="0" hidden="1" customWidth="1"/>
  </cols>
  <sheetData>
    <row r="1" spans="1:20" ht="30" customHeight="1">
      <c r="A1" s="35"/>
      <c r="B1" s="36"/>
      <c r="C1" s="36" t="s">
        <v>155</v>
      </c>
      <c r="D1" s="36"/>
      <c r="E1" s="36"/>
      <c r="F1" s="36"/>
      <c r="G1" s="36"/>
      <c r="H1" s="36"/>
      <c r="I1" s="36"/>
      <c r="J1" s="37" t="s">
        <v>125</v>
      </c>
      <c r="K1" s="38"/>
      <c r="L1" s="38"/>
      <c r="M1" s="38"/>
      <c r="N1" s="38"/>
      <c r="O1" s="39"/>
      <c r="P1" s="38"/>
      <c r="Q1" s="38"/>
      <c r="R1" s="38"/>
      <c r="S1" s="27"/>
      <c r="T1" s="28"/>
    </row>
    <row r="2" spans="1:20" ht="9.75" customHeight="1">
      <c r="A2" s="35"/>
      <c r="B2" s="36"/>
      <c r="C2" s="36"/>
      <c r="D2" s="36"/>
      <c r="E2" s="36"/>
      <c r="F2" s="36"/>
      <c r="G2" s="36"/>
      <c r="H2" s="36"/>
      <c r="I2" s="36"/>
      <c r="J2" s="40"/>
      <c r="K2" s="40"/>
      <c r="L2" s="40"/>
      <c r="M2" s="40"/>
      <c r="N2" s="40"/>
      <c r="O2" s="40"/>
      <c r="P2" s="40"/>
      <c r="Q2" s="40"/>
      <c r="R2" s="40"/>
      <c r="T2" s="28"/>
    </row>
    <row r="3" spans="1:20" ht="18.75" customHeight="1">
      <c r="A3" s="186" t="s">
        <v>156</v>
      </c>
      <c r="B3" s="179"/>
      <c r="C3" s="179"/>
      <c r="D3" s="179"/>
      <c r="E3" s="179"/>
      <c r="F3" s="179"/>
      <c r="G3" s="179"/>
      <c r="H3" s="179"/>
      <c r="I3" s="180"/>
      <c r="J3" s="178"/>
      <c r="K3" s="42"/>
      <c r="L3" s="42"/>
      <c r="M3" s="42"/>
      <c r="N3" s="42"/>
      <c r="O3" s="42"/>
      <c r="P3" s="42"/>
      <c r="Q3" s="42"/>
      <c r="R3" s="42"/>
      <c r="S3" s="29"/>
      <c r="T3" s="172"/>
    </row>
    <row r="4" spans="1:20" ht="18.75" customHeight="1">
      <c r="A4" s="255" t="s">
        <v>181</v>
      </c>
      <c r="B4" s="255"/>
      <c r="C4" s="255"/>
      <c r="D4" s="255"/>
      <c r="E4" s="255"/>
      <c r="F4" s="255"/>
      <c r="G4" s="255"/>
      <c r="H4" s="255"/>
      <c r="I4" s="255"/>
      <c r="J4" s="200" t="s">
        <v>124</v>
      </c>
      <c r="K4" s="42"/>
      <c r="L4" s="42"/>
      <c r="M4" s="42"/>
      <c r="N4" s="42"/>
      <c r="O4" s="42"/>
      <c r="P4" s="42"/>
      <c r="Q4" s="42"/>
      <c r="R4" s="42"/>
      <c r="S4" s="29"/>
      <c r="T4" s="172"/>
    </row>
    <row r="5" spans="1:20" ht="18.75" customHeight="1">
      <c r="A5" s="44"/>
      <c r="B5" s="44"/>
      <c r="C5" s="44"/>
      <c r="D5" s="44"/>
      <c r="E5" s="44"/>
      <c r="F5" s="44"/>
      <c r="G5" s="44"/>
      <c r="H5" s="44"/>
      <c r="I5" s="45"/>
      <c r="J5" s="200" t="s">
        <v>126</v>
      </c>
      <c r="K5" s="42"/>
      <c r="L5" s="42"/>
      <c r="M5" s="42"/>
      <c r="N5" s="42"/>
      <c r="O5" s="42"/>
      <c r="P5" s="42"/>
      <c r="Q5" s="42"/>
      <c r="R5" s="42"/>
      <c r="S5" s="29"/>
      <c r="T5" s="172"/>
    </row>
    <row r="6" spans="1:20" ht="18.75" customHeight="1">
      <c r="A6" s="275"/>
      <c r="B6" s="275" t="s">
        <v>23</v>
      </c>
      <c r="C6" s="275"/>
      <c r="D6" s="161" t="s">
        <v>21</v>
      </c>
      <c r="E6" s="161" t="s">
        <v>24</v>
      </c>
      <c r="F6" s="161"/>
      <c r="G6" s="161" t="s">
        <v>25</v>
      </c>
      <c r="H6" s="161"/>
      <c r="I6" s="45"/>
      <c r="J6" s="200" t="s">
        <v>127</v>
      </c>
      <c r="K6" s="42"/>
      <c r="L6" s="42"/>
      <c r="M6" s="42"/>
      <c r="N6" s="42"/>
      <c r="O6" s="42"/>
      <c r="P6" s="42"/>
      <c r="Q6" s="42"/>
      <c r="R6" s="42"/>
      <c r="S6" s="29"/>
      <c r="T6" s="172"/>
    </row>
    <row r="7" spans="1:20" ht="18.75" customHeight="1">
      <c r="A7" s="162" t="s">
        <v>184</v>
      </c>
      <c r="B7" s="162"/>
      <c r="C7" s="162"/>
      <c r="D7" s="246">
        <f>+I53</f>
        <v>33729.26493333333</v>
      </c>
      <c r="E7" s="246"/>
      <c r="F7" s="247">
        <f>+D7/D15</f>
        <v>337.2926493333333</v>
      </c>
      <c r="G7" s="251"/>
      <c r="H7" s="248">
        <f>+D7/G50</f>
        <v>8.179399292777275</v>
      </c>
      <c r="I7" s="45"/>
      <c r="J7" s="200" t="s">
        <v>128</v>
      </c>
      <c r="K7" s="42"/>
      <c r="L7" s="42"/>
      <c r="M7" s="42"/>
      <c r="N7" s="42"/>
      <c r="O7" s="42"/>
      <c r="P7" s="42"/>
      <c r="Q7" s="42"/>
      <c r="R7" s="42"/>
      <c r="S7" s="29"/>
      <c r="T7" s="172"/>
    </row>
    <row r="8" spans="1:20" ht="18.75" customHeight="1">
      <c r="A8" s="162" t="s">
        <v>185</v>
      </c>
      <c r="B8" s="163"/>
      <c r="C8" s="164"/>
      <c r="D8" s="249">
        <f>+I77</f>
        <v>19170</v>
      </c>
      <c r="E8" s="246"/>
      <c r="F8" s="247">
        <f>+D8/D15</f>
        <v>191.7</v>
      </c>
      <c r="G8" s="251"/>
      <c r="H8" s="248">
        <f>+D8/G50</f>
        <v>4.648754864728222</v>
      </c>
      <c r="I8" s="45"/>
      <c r="J8" s="200" t="s">
        <v>129</v>
      </c>
      <c r="K8" s="42"/>
      <c r="L8" s="42"/>
      <c r="M8" s="42"/>
      <c r="N8" s="42"/>
      <c r="O8" s="42"/>
      <c r="P8" s="42"/>
      <c r="Q8" s="42"/>
      <c r="R8" s="42"/>
      <c r="S8" s="29"/>
      <c r="T8" s="172"/>
    </row>
    <row r="9" spans="1:20" ht="18.75" customHeight="1">
      <c r="A9" s="276" t="s">
        <v>186</v>
      </c>
      <c r="B9" s="277"/>
      <c r="C9" s="278"/>
      <c r="D9" s="250">
        <f>+D7-D8</f>
        <v>14559.264933333332</v>
      </c>
      <c r="E9" s="246"/>
      <c r="F9" s="247">
        <f>+D9/D15</f>
        <v>145.59264933333333</v>
      </c>
      <c r="G9" s="251"/>
      <c r="H9" s="248">
        <f>+D9/G50</f>
        <v>3.5306444280490523</v>
      </c>
      <c r="I9" s="45"/>
      <c r="J9" s="200" t="s">
        <v>130</v>
      </c>
      <c r="K9" s="42"/>
      <c r="L9" s="42"/>
      <c r="M9" s="42"/>
      <c r="N9" s="42"/>
      <c r="O9" s="42"/>
      <c r="P9" s="42"/>
      <c r="Q9" s="42"/>
      <c r="R9" s="42"/>
      <c r="S9" s="29"/>
      <c r="T9" s="172"/>
    </row>
    <row r="10" spans="1:20" ht="18.75" customHeight="1">
      <c r="A10" s="155"/>
      <c r="B10" s="155"/>
      <c r="C10" s="156"/>
      <c r="D10" s="157"/>
      <c r="E10" s="158"/>
      <c r="F10" s="158"/>
      <c r="G10" s="159"/>
      <c r="H10" s="159"/>
      <c r="I10" s="45"/>
      <c r="J10" s="201" t="s">
        <v>131</v>
      </c>
      <c r="K10" s="46"/>
      <c r="L10" s="46"/>
      <c r="M10" s="46"/>
      <c r="N10" s="46"/>
      <c r="O10" s="46"/>
      <c r="P10" s="46"/>
      <c r="Q10" s="46"/>
      <c r="R10" s="42"/>
      <c r="S10" s="29"/>
      <c r="T10" s="172"/>
    </row>
    <row r="11" spans="1:20" ht="14.25" customHeight="1">
      <c r="A11" s="47"/>
      <c r="B11" s="47"/>
      <c r="C11" s="47"/>
      <c r="D11" s="47"/>
      <c r="E11" s="47"/>
      <c r="F11" s="47"/>
      <c r="G11" s="47"/>
      <c r="H11" s="47"/>
      <c r="I11" s="45"/>
      <c r="J11" s="201" t="s">
        <v>132</v>
      </c>
      <c r="K11" s="46"/>
      <c r="L11" s="46"/>
      <c r="M11" s="46"/>
      <c r="N11" s="46"/>
      <c r="O11" s="46"/>
      <c r="P11" s="46"/>
      <c r="Q11" s="46"/>
      <c r="R11" s="42"/>
      <c r="S11" s="29"/>
      <c r="T11" s="172"/>
    </row>
    <row r="12" spans="1:20" ht="12.75">
      <c r="A12" s="6"/>
      <c r="B12" s="6"/>
      <c r="C12" s="6"/>
      <c r="D12" s="7"/>
      <c r="E12" s="48"/>
      <c r="F12" s="48"/>
      <c r="G12" s="48"/>
      <c r="H12" s="49" t="s">
        <v>2</v>
      </c>
      <c r="I12" s="225">
        <v>2011</v>
      </c>
      <c r="J12" s="201" t="s">
        <v>133</v>
      </c>
      <c r="K12" s="46"/>
      <c r="L12" s="46"/>
      <c r="M12" s="46"/>
      <c r="N12" s="46"/>
      <c r="O12" s="46"/>
      <c r="P12" s="46"/>
      <c r="Q12" s="46"/>
      <c r="R12" s="42"/>
      <c r="S12" s="29"/>
      <c r="T12" s="172"/>
    </row>
    <row r="13" spans="1:20" ht="12.75">
      <c r="A13" s="51" t="s">
        <v>39</v>
      </c>
      <c r="B13" s="52"/>
      <c r="C13" s="53"/>
      <c r="D13" s="7"/>
      <c r="E13" s="54"/>
      <c r="F13" s="54"/>
      <c r="G13" s="54"/>
      <c r="H13" s="49" t="s">
        <v>3</v>
      </c>
      <c r="I13" s="55">
        <f ca="1">NOW()</f>
        <v>42352.37076550926</v>
      </c>
      <c r="J13" s="201" t="s">
        <v>134</v>
      </c>
      <c r="K13" s="46"/>
      <c r="L13" s="46"/>
      <c r="M13" s="46"/>
      <c r="N13" s="46"/>
      <c r="O13" s="46"/>
      <c r="P13" s="46"/>
      <c r="Q13" s="46"/>
      <c r="R13" s="42"/>
      <c r="S13" s="29"/>
      <c r="T13" s="172"/>
    </row>
    <row r="14" spans="1:20" ht="12.75">
      <c r="A14" s="56" t="s">
        <v>217</v>
      </c>
      <c r="B14" s="6"/>
      <c r="C14" s="35"/>
      <c r="D14" s="1">
        <v>11</v>
      </c>
      <c r="E14" s="54"/>
      <c r="F14" s="54"/>
      <c r="G14" s="54"/>
      <c r="H14" s="6"/>
      <c r="I14" s="6"/>
      <c r="J14" s="42"/>
      <c r="K14" s="42"/>
      <c r="L14" s="42"/>
      <c r="M14" s="42"/>
      <c r="N14" s="42"/>
      <c r="O14" s="42"/>
      <c r="P14" s="42"/>
      <c r="Q14" s="42"/>
      <c r="R14" s="42"/>
      <c r="S14" s="29"/>
      <c r="T14" s="172"/>
    </row>
    <row r="15" spans="1:20" ht="12.75">
      <c r="A15" s="56" t="s">
        <v>180</v>
      </c>
      <c r="B15" s="6"/>
      <c r="C15" s="35"/>
      <c r="D15" s="1">
        <v>100</v>
      </c>
      <c r="E15" s="6"/>
      <c r="F15" s="6"/>
      <c r="G15" s="6"/>
      <c r="H15" s="57" t="s">
        <v>218</v>
      </c>
      <c r="I15" s="23">
        <f>+D15/D14</f>
        <v>9.090909090909092</v>
      </c>
      <c r="J15" s="202" t="s">
        <v>135</v>
      </c>
      <c r="K15" s="208"/>
      <c r="L15" s="200"/>
      <c r="M15" s="205" t="s">
        <v>140</v>
      </c>
      <c r="N15" s="208" t="s">
        <v>16</v>
      </c>
      <c r="O15" s="202"/>
      <c r="P15" s="202" t="s">
        <v>146</v>
      </c>
      <c r="Q15" s="200"/>
      <c r="R15" s="200"/>
      <c r="S15" s="29"/>
      <c r="T15" s="173"/>
    </row>
    <row r="16" spans="1:20" ht="12.75">
      <c r="A16" s="56" t="s">
        <v>157</v>
      </c>
      <c r="B16" s="6"/>
      <c r="C16" s="35"/>
      <c r="D16" s="21">
        <f>+D17+D18</f>
        <v>1.06</v>
      </c>
      <c r="E16" s="6"/>
      <c r="F16" s="6"/>
      <c r="G16" s="6"/>
      <c r="H16" s="58" t="s">
        <v>150</v>
      </c>
      <c r="I16" s="21">
        <f>+I17+I18</f>
        <v>0.24000000000000002</v>
      </c>
      <c r="J16" s="200" t="s">
        <v>136</v>
      </c>
      <c r="K16" s="59">
        <f>E50</f>
        <v>1.51</v>
      </c>
      <c r="L16" s="42"/>
      <c r="M16" s="206" t="s">
        <v>142</v>
      </c>
      <c r="N16" s="166">
        <v>0.15</v>
      </c>
      <c r="O16" s="200"/>
      <c r="P16" s="206" t="s">
        <v>148</v>
      </c>
      <c r="Q16" s="60">
        <f>IF(N16=0,K16,IF(N16&gt;0,K16*(1+N16),K16*(1-(ABS(N16)))))</f>
        <v>1.7365</v>
      </c>
      <c r="R16" s="42"/>
      <c r="S16" s="29"/>
      <c r="T16" s="172"/>
    </row>
    <row r="17" spans="1:20" ht="12.75">
      <c r="A17" s="56" t="s">
        <v>40</v>
      </c>
      <c r="B17" s="6"/>
      <c r="C17" s="35"/>
      <c r="D17" s="2">
        <v>0.33</v>
      </c>
      <c r="E17" s="6"/>
      <c r="F17" s="61"/>
      <c r="G17" s="6"/>
      <c r="H17" s="57" t="s">
        <v>151</v>
      </c>
      <c r="I17" s="2">
        <v>0.04</v>
      </c>
      <c r="J17" s="200" t="s">
        <v>137</v>
      </c>
      <c r="K17" s="62">
        <f>I77/D15</f>
        <v>191.7</v>
      </c>
      <c r="L17" s="42"/>
      <c r="M17" s="206" t="s">
        <v>141</v>
      </c>
      <c r="N17" s="166">
        <v>0.05</v>
      </c>
      <c r="O17" s="200"/>
      <c r="P17" s="206" t="s">
        <v>149</v>
      </c>
      <c r="Q17" s="63">
        <f>IF(N17=0,K17,IF(N17&gt;0,K17*(1+N17),K17*(1-(ABS(N17)))))</f>
        <v>201.285</v>
      </c>
      <c r="R17" s="168"/>
      <c r="S17" s="30"/>
      <c r="T17" s="172"/>
    </row>
    <row r="18" spans="1:20" ht="12.75">
      <c r="A18" s="56" t="s">
        <v>41</v>
      </c>
      <c r="B18" s="6"/>
      <c r="C18" s="35"/>
      <c r="D18" s="2">
        <v>0.73</v>
      </c>
      <c r="E18" s="6"/>
      <c r="F18" s="61"/>
      <c r="G18" s="6"/>
      <c r="H18" s="57" t="s">
        <v>152</v>
      </c>
      <c r="I18" s="2">
        <v>0.2</v>
      </c>
      <c r="J18" s="200" t="s">
        <v>226</v>
      </c>
      <c r="K18" s="185">
        <f>+I26</f>
        <v>53.776666666666664</v>
      </c>
      <c r="L18" s="42"/>
      <c r="M18" s="206" t="s">
        <v>143</v>
      </c>
      <c r="N18" s="219">
        <v>0</v>
      </c>
      <c r="O18" s="200"/>
      <c r="P18" s="206" t="s">
        <v>147</v>
      </c>
      <c r="Q18" s="222">
        <f>IF(N18=0,K18,IF(N18&gt;0,K18*(1+N18),K18*(1-(ABS(N18)))))</f>
        <v>53.776666666666664</v>
      </c>
      <c r="R18" s="168"/>
      <c r="S18" s="30"/>
      <c r="T18" s="172"/>
    </row>
    <row r="19" spans="1:20" ht="12.75" customHeight="1">
      <c r="A19" s="56" t="s">
        <v>42</v>
      </c>
      <c r="B19" s="64"/>
      <c r="C19" s="35"/>
      <c r="D19" s="3">
        <v>14</v>
      </c>
      <c r="E19" s="6"/>
      <c r="F19" s="54"/>
      <c r="G19" s="6"/>
      <c r="H19" s="6"/>
      <c r="I19" s="58"/>
      <c r="J19" s="253" t="s">
        <v>234</v>
      </c>
      <c r="K19" s="221">
        <f>E28</f>
        <v>0.15294117647058825</v>
      </c>
      <c r="L19" s="40"/>
      <c r="M19" s="253" t="s">
        <v>233</v>
      </c>
      <c r="N19" s="219">
        <v>-0.05</v>
      </c>
      <c r="O19" s="274"/>
      <c r="P19" s="273" t="s">
        <v>243</v>
      </c>
      <c r="Q19" s="224">
        <f>IF(N19=0,K19,IF(N19&gt;0,K19*(1+N19),K19*(1-(ABS(N19)))))</f>
        <v>0.14529411764705882</v>
      </c>
      <c r="R19" s="42"/>
      <c r="S19" s="29"/>
      <c r="T19" s="172"/>
    </row>
    <row r="20" spans="1:21" ht="12.75">
      <c r="A20" s="56" t="s">
        <v>158</v>
      </c>
      <c r="B20" s="6"/>
      <c r="C20" s="35"/>
      <c r="D20" s="265">
        <f>365/(D19+31)</f>
        <v>8.11111111111111</v>
      </c>
      <c r="E20" s="6"/>
      <c r="F20" s="54"/>
      <c r="G20" s="6"/>
      <c r="H20" s="6"/>
      <c r="I20" s="58"/>
      <c r="J20" s="253" t="s">
        <v>235</v>
      </c>
      <c r="K20" s="258"/>
      <c r="L20" s="65"/>
      <c r="M20" s="273" t="s">
        <v>232</v>
      </c>
      <c r="N20" s="259"/>
      <c r="O20" s="274"/>
      <c r="P20" s="273" t="s">
        <v>242</v>
      </c>
      <c r="Q20" s="260"/>
      <c r="R20" s="42"/>
      <c r="S20" s="29"/>
      <c r="T20" s="172">
        <f>Q18*(1-Q19)</f>
        <v>45.963233333333335</v>
      </c>
      <c r="U20" t="s">
        <v>20</v>
      </c>
    </row>
    <row r="21" spans="1:20" ht="12.75">
      <c r="A21" s="56" t="s">
        <v>239</v>
      </c>
      <c r="B21" s="6"/>
      <c r="C21" s="35"/>
      <c r="D21" s="267"/>
      <c r="E21" s="6"/>
      <c r="F21" s="54"/>
      <c r="G21" s="6"/>
      <c r="H21" s="6"/>
      <c r="I21" s="58"/>
      <c r="J21" s="254"/>
      <c r="K21" s="221"/>
      <c r="L21" s="65"/>
      <c r="M21" s="254"/>
      <c r="N21" s="219"/>
      <c r="O21" s="237"/>
      <c r="P21" s="237"/>
      <c r="Q21" s="224"/>
      <c r="R21" s="42"/>
      <c r="S21" s="29"/>
      <c r="T21" s="172"/>
    </row>
    <row r="22" spans="1:21" ht="14.25" customHeight="1">
      <c r="A22" s="109" t="s">
        <v>238</v>
      </c>
      <c r="B22" s="262"/>
      <c r="C22" s="264"/>
      <c r="D22" s="268">
        <v>0.78</v>
      </c>
      <c r="E22" s="66"/>
      <c r="F22" s="67"/>
      <c r="G22" s="6"/>
      <c r="H22" s="6"/>
      <c r="I22" s="57"/>
      <c r="J22" s="203" t="s">
        <v>138</v>
      </c>
      <c r="K22" s="261">
        <f>E31</f>
        <v>0.06944444444444445</v>
      </c>
      <c r="L22" s="40"/>
      <c r="M22" s="272" t="s">
        <v>240</v>
      </c>
      <c r="N22" s="220">
        <v>0.02</v>
      </c>
      <c r="O22" s="254" t="s">
        <v>236</v>
      </c>
      <c r="P22" s="254"/>
      <c r="Q22" s="223">
        <f>IF(N22=0,K22,IF(N22&gt;0,K22*(1+N22),K22*(1-(ABS(N22)))))</f>
        <v>0.07083333333333333</v>
      </c>
      <c r="R22" s="42"/>
      <c r="S22" s="29"/>
      <c r="T22" s="28">
        <f>T20*(1-Q22)</f>
        <v>42.70750430555556</v>
      </c>
      <c r="U22" s="175" t="s">
        <v>6</v>
      </c>
    </row>
    <row r="23" spans="1:21" ht="12.75">
      <c r="A23" s="56" t="s">
        <v>159</v>
      </c>
      <c r="B23" s="6"/>
      <c r="C23" s="35"/>
      <c r="D23" s="266">
        <f>+D20*D22</f>
        <v>6.326666666666666</v>
      </c>
      <c r="E23" s="6"/>
      <c r="F23" s="61"/>
      <c r="G23" s="6"/>
      <c r="H23" s="57" t="s">
        <v>153</v>
      </c>
      <c r="I23" s="23">
        <f>+D23*D15</f>
        <v>632.6666666666666</v>
      </c>
      <c r="J23" s="203"/>
      <c r="K23" s="165"/>
      <c r="L23" s="65"/>
      <c r="M23" s="272" t="s">
        <v>241</v>
      </c>
      <c r="N23" s="167"/>
      <c r="O23" s="254"/>
      <c r="P23" s="254" t="s">
        <v>237</v>
      </c>
      <c r="Q23" s="165"/>
      <c r="R23" s="42"/>
      <c r="S23" s="29"/>
      <c r="T23" s="174">
        <f>(T22/D23-D33-D34)*D23</f>
        <v>41.55568612373738</v>
      </c>
      <c r="U23" s="175" t="s">
        <v>7</v>
      </c>
    </row>
    <row r="24" spans="1:21" ht="12.75">
      <c r="A24" s="56" t="s">
        <v>219</v>
      </c>
      <c r="B24" s="6"/>
      <c r="C24" s="35"/>
      <c r="D24" s="4">
        <v>8.7</v>
      </c>
      <c r="E24" s="6"/>
      <c r="F24" s="61"/>
      <c r="G24" s="6"/>
      <c r="H24" s="57" t="s">
        <v>220</v>
      </c>
      <c r="I24" s="23">
        <f>+D23*D24</f>
        <v>55.041999999999994</v>
      </c>
      <c r="J24" s="204" t="s">
        <v>139</v>
      </c>
      <c r="K24" s="68">
        <f>+I103</f>
        <v>145.59264933333333</v>
      </c>
      <c r="L24" s="209" t="s">
        <v>144</v>
      </c>
      <c r="M24" s="207"/>
      <c r="N24" s="69"/>
      <c r="O24" s="69"/>
      <c r="P24" s="69"/>
      <c r="Q24" s="42"/>
      <c r="R24" s="169"/>
      <c r="S24" s="29"/>
      <c r="T24" s="174"/>
      <c r="U24" s="175"/>
    </row>
    <row r="25" spans="1:21" s="28" customFormat="1" ht="12.75">
      <c r="A25" s="56" t="s">
        <v>221</v>
      </c>
      <c r="B25" s="6"/>
      <c r="C25" s="35"/>
      <c r="D25" s="8">
        <v>0.2</v>
      </c>
      <c r="E25" s="181">
        <f>+D25/D24</f>
        <v>0.02298850574712644</v>
      </c>
      <c r="F25" s="61"/>
      <c r="G25" s="6"/>
      <c r="H25" s="57" t="s">
        <v>216</v>
      </c>
      <c r="I25" s="23">
        <f>+D23*D25</f>
        <v>1.2653333333333334</v>
      </c>
      <c r="J25" s="200"/>
      <c r="K25" s="71"/>
      <c r="L25" s="209"/>
      <c r="M25" s="207"/>
      <c r="N25" s="69"/>
      <c r="O25" s="69"/>
      <c r="P25" s="69"/>
      <c r="Q25" s="42"/>
      <c r="R25" s="169"/>
      <c r="S25" s="29"/>
      <c r="T25" s="174"/>
      <c r="U25" s="175"/>
    </row>
    <row r="26" spans="1:21" ht="12.75">
      <c r="A26" s="56" t="s">
        <v>187</v>
      </c>
      <c r="B26" s="6"/>
      <c r="C26" s="35"/>
      <c r="D26" s="294">
        <f>+D24-D25</f>
        <v>8.5</v>
      </c>
      <c r="E26" s="6"/>
      <c r="F26" s="61"/>
      <c r="G26" s="6"/>
      <c r="H26" s="57" t="s">
        <v>223</v>
      </c>
      <c r="I26" s="290">
        <f>+D23*D26</f>
        <v>53.776666666666664</v>
      </c>
      <c r="J26" s="204" t="s">
        <v>139</v>
      </c>
      <c r="K26" s="68">
        <f>T33</f>
        <v>188.44483036460164</v>
      </c>
      <c r="L26" s="207" t="s">
        <v>145</v>
      </c>
      <c r="M26" s="207"/>
      <c r="N26" s="69"/>
      <c r="O26" s="69"/>
      <c r="P26" s="69"/>
      <c r="Q26" s="42"/>
      <c r="R26" s="170"/>
      <c r="S26" s="31"/>
      <c r="T26" s="19">
        <f>((T23*D15*Q16*C50)+I49+I51)/D15</f>
        <v>389.72983036460164</v>
      </c>
      <c r="U26" t="s">
        <v>17</v>
      </c>
    </row>
    <row r="27" spans="1:20" ht="12.75" customHeight="1">
      <c r="A27" s="109" t="s">
        <v>247</v>
      </c>
      <c r="B27" s="109"/>
      <c r="C27" s="100"/>
      <c r="D27" s="296"/>
      <c r="E27" s="244"/>
      <c r="F27" s="61"/>
      <c r="G27" s="6"/>
      <c r="H27" s="57"/>
      <c r="I27" s="290"/>
      <c r="J27" s="204"/>
      <c r="K27" s="241"/>
      <c r="L27" s="207"/>
      <c r="M27" s="207"/>
      <c r="N27" s="69"/>
      <c r="O27" s="69"/>
      <c r="P27" s="69"/>
      <c r="Q27" s="42"/>
      <c r="R27" s="170"/>
      <c r="S27" s="31"/>
      <c r="T27" s="19"/>
    </row>
    <row r="28" spans="1:20" ht="15.75" customHeight="1">
      <c r="A28" s="298" t="s">
        <v>246</v>
      </c>
      <c r="B28" s="109"/>
      <c r="C28" s="61"/>
      <c r="D28" s="297">
        <v>1.3</v>
      </c>
      <c r="E28" s="285">
        <f>+D28/D26</f>
        <v>0.15294117647058825</v>
      </c>
      <c r="F28" s="67"/>
      <c r="G28" s="6"/>
      <c r="H28" s="57" t="s">
        <v>191</v>
      </c>
      <c r="I28" s="291">
        <f>+D23*D28</f>
        <v>8.224666666666666</v>
      </c>
      <c r="J28" s="42"/>
      <c r="K28" s="72"/>
      <c r="L28" s="72"/>
      <c r="M28" s="69"/>
      <c r="N28" s="69"/>
      <c r="O28" s="69"/>
      <c r="P28" s="69"/>
      <c r="Q28" s="42"/>
      <c r="R28" s="171"/>
      <c r="S28" s="31"/>
      <c r="T28" s="172"/>
    </row>
    <row r="29" spans="1:21" ht="12.75">
      <c r="A29" s="56" t="s">
        <v>188</v>
      </c>
      <c r="B29" s="6"/>
      <c r="C29" s="35"/>
      <c r="D29" s="295">
        <f>+D26-D28</f>
        <v>7.2</v>
      </c>
      <c r="E29" s="6"/>
      <c r="F29" s="61"/>
      <c r="G29" s="6"/>
      <c r="H29" s="57" t="s">
        <v>154</v>
      </c>
      <c r="I29" s="293">
        <f>D23*D29</f>
        <v>45.552</v>
      </c>
      <c r="J29" s="42"/>
      <c r="K29" s="42"/>
      <c r="L29" s="42"/>
      <c r="M29" s="42"/>
      <c r="N29" s="42"/>
      <c r="O29" s="42"/>
      <c r="P29" s="42"/>
      <c r="Q29" s="42"/>
      <c r="R29" s="42"/>
      <c r="S29" s="32"/>
      <c r="T29" s="20">
        <f>Q17</f>
        <v>201.285</v>
      </c>
      <c r="U29" t="s">
        <v>18</v>
      </c>
    </row>
    <row r="30" spans="1:20" ht="12.75" customHeight="1">
      <c r="A30" s="263" t="s">
        <v>245</v>
      </c>
      <c r="B30" s="263"/>
      <c r="C30" s="292"/>
      <c r="D30" s="288"/>
      <c r="E30" s="286"/>
      <c r="F30" s="61"/>
      <c r="G30" s="6"/>
      <c r="H30" s="57"/>
      <c r="I30" s="290"/>
      <c r="J30" s="42"/>
      <c r="K30" s="42"/>
      <c r="L30" s="42"/>
      <c r="M30" s="42"/>
      <c r="N30" s="42"/>
      <c r="O30" s="42"/>
      <c r="P30" s="42"/>
      <c r="Q30" s="42"/>
      <c r="R30" s="42"/>
      <c r="S30" s="32"/>
      <c r="T30" s="20"/>
    </row>
    <row r="31" spans="1:20" ht="13.5" customHeight="1">
      <c r="A31" s="263" t="s">
        <v>244</v>
      </c>
      <c r="B31" s="263"/>
      <c r="C31" s="292"/>
      <c r="D31" s="289">
        <v>0.5</v>
      </c>
      <c r="E31" s="287">
        <f>+D31/D29</f>
        <v>0.06944444444444445</v>
      </c>
      <c r="F31" s="67"/>
      <c r="G31" s="6"/>
      <c r="H31" s="57" t="s">
        <v>194</v>
      </c>
      <c r="I31" s="291">
        <f>+D23*D31</f>
        <v>3.163333333333333</v>
      </c>
      <c r="J31" s="42"/>
      <c r="K31" s="72"/>
      <c r="L31" s="72"/>
      <c r="M31" s="69"/>
      <c r="N31" s="69"/>
      <c r="O31" s="69"/>
      <c r="P31" s="69"/>
      <c r="Q31" s="42"/>
      <c r="R31" s="171"/>
      <c r="S31" s="33"/>
      <c r="T31" s="172"/>
    </row>
    <row r="32" spans="1:20" ht="12.75">
      <c r="A32" s="56" t="s">
        <v>43</v>
      </c>
      <c r="B32" s="6"/>
      <c r="C32" s="35"/>
      <c r="D32" s="266">
        <f>+D29-D31</f>
        <v>6.7</v>
      </c>
      <c r="E32" s="6"/>
      <c r="F32" s="61"/>
      <c r="G32" s="6"/>
      <c r="H32" s="211" t="s">
        <v>193</v>
      </c>
      <c r="I32" s="291">
        <f>D23*D32</f>
        <v>42.388666666666666</v>
      </c>
      <c r="J32" s="42"/>
      <c r="K32" s="42"/>
      <c r="L32" s="42"/>
      <c r="M32" s="42"/>
      <c r="N32" s="42"/>
      <c r="O32" s="42"/>
      <c r="P32" s="42"/>
      <c r="Q32" s="42"/>
      <c r="R32" s="42"/>
      <c r="S32" s="29"/>
      <c r="T32" s="172"/>
    </row>
    <row r="33" spans="1:21" ht="12.75" customHeight="1">
      <c r="A33" s="56" t="s">
        <v>44</v>
      </c>
      <c r="B33" s="6"/>
      <c r="C33" s="35"/>
      <c r="D33" s="177">
        <f>+((D15*D16)+(I15*I16)-G60)/I23</f>
        <v>0.15518727847494973</v>
      </c>
      <c r="E33" s="73"/>
      <c r="F33" s="61"/>
      <c r="G33" s="6"/>
      <c r="H33" s="58" t="s">
        <v>195</v>
      </c>
      <c r="I33" s="5">
        <f>+D23*D33</f>
        <v>0.9818181818181819</v>
      </c>
      <c r="J33" s="74"/>
      <c r="K33" s="74"/>
      <c r="L33" s="74"/>
      <c r="M33" s="74"/>
      <c r="N33" s="74"/>
      <c r="O33" s="74"/>
      <c r="P33" s="74"/>
      <c r="Q33" s="74"/>
      <c r="R33" s="43"/>
      <c r="S33" s="29"/>
      <c r="T33" s="176">
        <f>T26-T29</f>
        <v>188.44483036460164</v>
      </c>
      <c r="U33" t="s">
        <v>19</v>
      </c>
    </row>
    <row r="34" spans="1:20" ht="12.75">
      <c r="A34" s="56" t="s">
        <v>160</v>
      </c>
      <c r="B34" s="6"/>
      <c r="C34" s="35"/>
      <c r="D34" s="177">
        <f>+G49/I23</f>
        <v>0.026870389884088516</v>
      </c>
      <c r="E34" s="57"/>
      <c r="F34" s="57"/>
      <c r="G34" s="54"/>
      <c r="H34" s="57" t="s">
        <v>192</v>
      </c>
      <c r="I34" s="5">
        <f>+D23*D34</f>
        <v>0.16999999999999998</v>
      </c>
      <c r="J34" s="74"/>
      <c r="K34" s="74"/>
      <c r="L34" s="74"/>
      <c r="M34" s="74"/>
      <c r="N34" s="74"/>
      <c r="O34" s="74"/>
      <c r="P34" s="74"/>
      <c r="Q34" s="74"/>
      <c r="R34" s="43"/>
      <c r="S34" s="29"/>
      <c r="T34" s="172"/>
    </row>
    <row r="35" spans="1:20" ht="12.75">
      <c r="A35" s="56" t="s">
        <v>189</v>
      </c>
      <c r="B35" s="6"/>
      <c r="C35" s="35"/>
      <c r="D35" s="177">
        <f>+D32-D33-D34</f>
        <v>6.517942331640962</v>
      </c>
      <c r="E35" s="6"/>
      <c r="F35" s="61"/>
      <c r="G35" s="6"/>
      <c r="H35" s="57" t="s">
        <v>173</v>
      </c>
      <c r="I35" s="5">
        <f>+D35*D23</f>
        <v>41.23684848484849</v>
      </c>
      <c r="J35" s="74"/>
      <c r="K35" s="74"/>
      <c r="L35" s="74"/>
      <c r="M35" s="74"/>
      <c r="N35" s="74"/>
      <c r="O35" s="74"/>
      <c r="P35" s="74"/>
      <c r="Q35" s="74"/>
      <c r="R35" s="43"/>
      <c r="S35" s="29"/>
      <c r="T35" s="172"/>
    </row>
    <row r="36" spans="1:19" ht="12.75" customHeight="1">
      <c r="A36" s="56"/>
      <c r="B36" s="6"/>
      <c r="C36" s="35"/>
      <c r="D36" s="75"/>
      <c r="E36" s="6"/>
      <c r="F36" s="70"/>
      <c r="G36" s="70"/>
      <c r="H36" s="7"/>
      <c r="I36" s="6"/>
      <c r="J36" s="74"/>
      <c r="K36" s="74"/>
      <c r="L36" s="74"/>
      <c r="M36" s="74"/>
      <c r="N36" s="74"/>
      <c r="O36" s="74"/>
      <c r="P36" s="74"/>
      <c r="Q36" s="74"/>
      <c r="R36" s="43"/>
      <c r="S36" s="29"/>
    </row>
    <row r="37" spans="1:19" ht="12.75">
      <c r="A37" s="56" t="s">
        <v>45</v>
      </c>
      <c r="B37" s="6"/>
      <c r="C37" s="35"/>
      <c r="D37" s="4">
        <v>0.1</v>
      </c>
      <c r="E37" s="6"/>
      <c r="F37" s="6"/>
      <c r="G37" s="6"/>
      <c r="H37" s="54"/>
      <c r="I37" s="54"/>
      <c r="J37" s="74"/>
      <c r="K37" s="74"/>
      <c r="L37" s="74"/>
      <c r="M37" s="74"/>
      <c r="N37" s="74"/>
      <c r="O37" s="74"/>
      <c r="P37" s="74"/>
      <c r="Q37" s="74"/>
      <c r="R37" s="43"/>
      <c r="S37" s="29"/>
    </row>
    <row r="38" spans="1:19" ht="12.75">
      <c r="A38" s="56" t="s">
        <v>222</v>
      </c>
      <c r="B38" s="6"/>
      <c r="C38" s="35"/>
      <c r="D38" s="4">
        <v>2.3</v>
      </c>
      <c r="E38" s="6"/>
      <c r="F38" s="6"/>
      <c r="G38" s="6"/>
      <c r="H38" s="75"/>
      <c r="I38" s="76"/>
      <c r="J38" s="74"/>
      <c r="K38" s="74"/>
      <c r="L38" s="74"/>
      <c r="M38" s="74"/>
      <c r="N38" s="74"/>
      <c r="O38" s="74"/>
      <c r="P38" s="74"/>
      <c r="Q38" s="74"/>
      <c r="R38" s="43"/>
      <c r="S38" s="29"/>
    </row>
    <row r="39" spans="1:18" ht="12.75">
      <c r="A39" s="56" t="s">
        <v>190</v>
      </c>
      <c r="B39" s="6"/>
      <c r="C39" s="35"/>
      <c r="D39" s="8">
        <v>5.3</v>
      </c>
      <c r="E39" s="6"/>
      <c r="F39" s="6"/>
      <c r="G39" s="6"/>
      <c r="H39" s="77"/>
      <c r="I39" s="76"/>
      <c r="J39" s="74"/>
      <c r="K39" s="74"/>
      <c r="L39" s="74"/>
      <c r="M39" s="74"/>
      <c r="N39" s="74"/>
      <c r="O39" s="74"/>
      <c r="P39" s="74"/>
      <c r="Q39" s="74"/>
      <c r="R39" s="41"/>
    </row>
    <row r="40" spans="1:18" ht="12.75">
      <c r="A40" s="210" t="s">
        <v>174</v>
      </c>
      <c r="B40" s="6"/>
      <c r="C40" s="183" t="s">
        <v>224</v>
      </c>
      <c r="D40" s="8">
        <v>4.2</v>
      </c>
      <c r="E40" s="6" t="s">
        <v>225</v>
      </c>
      <c r="F40" s="6"/>
      <c r="G40" s="6"/>
      <c r="H40" s="77"/>
      <c r="I40" s="76"/>
      <c r="J40" s="74"/>
      <c r="K40" s="74"/>
      <c r="L40" s="74"/>
      <c r="M40" s="74"/>
      <c r="N40" s="74"/>
      <c r="O40" s="74"/>
      <c r="P40" s="74"/>
      <c r="Q40" s="74"/>
      <c r="R40" s="41"/>
    </row>
    <row r="41" spans="1:18" ht="12.75">
      <c r="A41" s="230"/>
      <c r="B41" s="212" t="s">
        <v>229</v>
      </c>
      <c r="C41" s="57"/>
      <c r="D41" s="214"/>
      <c r="E41" s="6"/>
      <c r="F41" s="6"/>
      <c r="G41" s="6"/>
      <c r="H41" s="77"/>
      <c r="I41" s="76"/>
      <c r="J41" s="74"/>
      <c r="K41" s="74"/>
      <c r="L41" s="74"/>
      <c r="M41" s="74"/>
      <c r="N41" s="74"/>
      <c r="O41" s="74"/>
      <c r="P41" s="74"/>
      <c r="Q41" s="74"/>
      <c r="R41" s="41"/>
    </row>
    <row r="42" spans="1:18" ht="12.75">
      <c r="A42" s="56" t="s">
        <v>228</v>
      </c>
      <c r="B42" s="6"/>
      <c r="C42" s="183"/>
      <c r="D42" s="98">
        <f>+((D40*(+D39-D37))*(D15*I32))/2205</f>
        <v>41.98496507936508</v>
      </c>
      <c r="E42" s="6"/>
      <c r="F42" s="6"/>
      <c r="G42" s="6"/>
      <c r="H42" s="77"/>
      <c r="I42" s="76"/>
      <c r="J42" s="74"/>
      <c r="K42" s="74"/>
      <c r="L42" s="74"/>
      <c r="M42" s="74"/>
      <c r="N42" s="74"/>
      <c r="O42" s="74"/>
      <c r="P42" s="74"/>
      <c r="Q42" s="74"/>
      <c r="R42" s="41"/>
    </row>
    <row r="43" spans="1:18" ht="12.75">
      <c r="A43" s="212"/>
      <c r="B43" s="213"/>
      <c r="C43" s="57"/>
      <c r="D43" s="214"/>
      <c r="E43" s="6"/>
      <c r="F43" s="6"/>
      <c r="G43" s="6"/>
      <c r="H43" s="77"/>
      <c r="I43" s="76"/>
      <c r="J43" s="74"/>
      <c r="K43" s="74"/>
      <c r="L43" s="74"/>
      <c r="M43" s="74"/>
      <c r="N43" s="74"/>
      <c r="O43" s="74"/>
      <c r="P43" s="74"/>
      <c r="Q43" s="74"/>
      <c r="R43" s="41"/>
    </row>
    <row r="44" spans="1:18" ht="7.5" customHeight="1">
      <c r="A44" s="78"/>
      <c r="B44" s="79"/>
      <c r="C44" s="80"/>
      <c r="D44" s="81"/>
      <c r="E44" s="78"/>
      <c r="F44" s="78"/>
      <c r="G44" s="78"/>
      <c r="H44" s="82"/>
      <c r="I44" s="83"/>
      <c r="J44" s="74"/>
      <c r="K44" s="74"/>
      <c r="L44" s="74"/>
      <c r="M44" s="74"/>
      <c r="N44" s="74"/>
      <c r="O44" s="74"/>
      <c r="P44" s="74"/>
      <c r="Q44" s="74"/>
      <c r="R44" s="41"/>
    </row>
    <row r="45" spans="1:18" ht="6.75" customHeight="1">
      <c r="A45" s="6"/>
      <c r="B45" s="6"/>
      <c r="C45" s="58"/>
      <c r="D45" s="7"/>
      <c r="E45" s="6"/>
      <c r="F45" s="6"/>
      <c r="G45" s="6"/>
      <c r="H45" s="6"/>
      <c r="I45" s="6"/>
      <c r="J45" s="74"/>
      <c r="K45" s="74"/>
      <c r="L45" s="74"/>
      <c r="M45" s="74"/>
      <c r="N45" s="74"/>
      <c r="O45" s="74"/>
      <c r="P45" s="74"/>
      <c r="Q45" s="74"/>
      <c r="R45" s="41"/>
    </row>
    <row r="46" spans="1:18" ht="12.75">
      <c r="A46" s="51" t="s">
        <v>46</v>
      </c>
      <c r="B46" s="6"/>
      <c r="C46" s="35"/>
      <c r="D46" s="35"/>
      <c r="E46" s="35"/>
      <c r="F46" s="35"/>
      <c r="G46" s="35"/>
      <c r="H46" s="35"/>
      <c r="I46" s="35"/>
      <c r="J46" s="74"/>
      <c r="K46" s="74"/>
      <c r="L46" s="74"/>
      <c r="M46" s="74"/>
      <c r="N46" s="74"/>
      <c r="O46" s="74"/>
      <c r="P46" s="74"/>
      <c r="Q46" s="74"/>
      <c r="R46" s="41"/>
    </row>
    <row r="47" spans="1:18" ht="7.5" customHeight="1">
      <c r="A47" s="51"/>
      <c r="B47" s="6"/>
      <c r="C47" s="35"/>
      <c r="D47" s="35"/>
      <c r="E47" s="35"/>
      <c r="F47" s="35"/>
      <c r="G47" s="35"/>
      <c r="H47" s="35"/>
      <c r="I47" s="35"/>
      <c r="J47" s="74"/>
      <c r="K47" s="74"/>
      <c r="L47" s="74"/>
      <c r="M47" s="74"/>
      <c r="N47" s="74"/>
      <c r="O47" s="74"/>
      <c r="P47" s="74"/>
      <c r="Q47" s="74"/>
      <c r="R47" s="41"/>
    </row>
    <row r="48" spans="1:18" ht="12.75">
      <c r="A48" s="189" t="s">
        <v>58</v>
      </c>
      <c r="B48" s="190"/>
      <c r="C48" s="50" t="s">
        <v>47</v>
      </c>
      <c r="D48" s="50" t="s">
        <v>49</v>
      </c>
      <c r="E48" s="191" t="s">
        <v>48</v>
      </c>
      <c r="F48" s="50" t="s">
        <v>50</v>
      </c>
      <c r="G48" s="50" t="s">
        <v>51</v>
      </c>
      <c r="H48" s="50"/>
      <c r="I48" s="50" t="s">
        <v>4</v>
      </c>
      <c r="J48" s="74"/>
      <c r="K48" s="74"/>
      <c r="L48" s="74"/>
      <c r="M48" s="74"/>
      <c r="N48" s="74"/>
      <c r="O48" s="74"/>
      <c r="P48" s="74"/>
      <c r="Q48" s="74"/>
      <c r="R48" s="41"/>
    </row>
    <row r="49" spans="1:18" ht="12.75">
      <c r="A49" s="270" t="s">
        <v>197</v>
      </c>
      <c r="B49" s="270"/>
      <c r="C49" s="271"/>
      <c r="D49" s="54"/>
      <c r="E49" s="9">
        <v>25</v>
      </c>
      <c r="F49" s="184" t="s">
        <v>52</v>
      </c>
      <c r="G49" s="1">
        <v>17</v>
      </c>
      <c r="H49" s="54" t="s">
        <v>55</v>
      </c>
      <c r="I49" s="84">
        <f>+E49*G49</f>
        <v>425</v>
      </c>
      <c r="J49" s="74"/>
      <c r="K49" s="74"/>
      <c r="L49" s="74"/>
      <c r="M49" s="74"/>
      <c r="N49" s="74"/>
      <c r="O49" s="74"/>
      <c r="P49" s="74"/>
      <c r="Q49" s="74"/>
      <c r="R49" s="41"/>
    </row>
    <row r="50" spans="1:18" ht="12.75">
      <c r="A50" s="76" t="s">
        <v>196</v>
      </c>
      <c r="B50" s="35"/>
      <c r="C50" s="5">
        <f>D39</f>
        <v>5.3</v>
      </c>
      <c r="D50" s="76" t="s">
        <v>8</v>
      </c>
      <c r="E50" s="14">
        <v>1.51</v>
      </c>
      <c r="F50" s="54" t="s">
        <v>9</v>
      </c>
      <c r="G50" s="85">
        <f>+D15*D23*D35</f>
        <v>4123.684848484849</v>
      </c>
      <c r="H50" s="184" t="s">
        <v>54</v>
      </c>
      <c r="I50" s="84">
        <f>+C50*E50*G50</f>
        <v>33001.84984242424</v>
      </c>
      <c r="J50" s="74"/>
      <c r="K50" s="74"/>
      <c r="L50" s="74"/>
      <c r="M50" s="74"/>
      <c r="N50" s="74"/>
      <c r="O50" s="74"/>
      <c r="P50" s="74"/>
      <c r="Q50" s="74"/>
      <c r="R50" s="41"/>
    </row>
    <row r="51" spans="1:18" ht="12.75">
      <c r="A51" s="76" t="s">
        <v>198</v>
      </c>
      <c r="B51" s="35"/>
      <c r="C51" s="1">
        <v>9.4</v>
      </c>
      <c r="D51" s="76" t="s">
        <v>8</v>
      </c>
      <c r="E51" s="14">
        <v>0.43</v>
      </c>
      <c r="F51" s="54" t="s">
        <v>9</v>
      </c>
      <c r="G51" s="86">
        <f>+(D15*D18)+(I15*I18)</f>
        <v>74.81818181818181</v>
      </c>
      <c r="H51" s="184" t="s">
        <v>56</v>
      </c>
      <c r="I51" s="84">
        <f>+C51*E51*G51</f>
        <v>302.41509090909085</v>
      </c>
      <c r="J51" s="74"/>
      <c r="K51" s="74"/>
      <c r="L51" s="74"/>
      <c r="M51" s="74"/>
      <c r="N51" s="74"/>
      <c r="O51" s="74"/>
      <c r="P51" s="74"/>
      <c r="Q51" s="74"/>
      <c r="R51" s="41"/>
    </row>
    <row r="52" spans="1:18" ht="13.5" thickBot="1">
      <c r="A52" s="58"/>
      <c r="B52" s="7"/>
      <c r="C52" s="6"/>
      <c r="D52" s="6"/>
      <c r="E52" s="6"/>
      <c r="F52" s="6"/>
      <c r="G52" s="6"/>
      <c r="H52" s="6"/>
      <c r="I52" s="6"/>
      <c r="J52" s="74"/>
      <c r="K52" s="74"/>
      <c r="L52" s="74"/>
      <c r="M52" s="74"/>
      <c r="N52" s="74"/>
      <c r="O52" s="74"/>
      <c r="P52" s="74"/>
      <c r="Q52" s="74"/>
      <c r="R52" s="41"/>
    </row>
    <row r="53" spans="1:18" ht="13.5" thickBot="1">
      <c r="A53" s="6"/>
      <c r="B53" s="87"/>
      <c r="C53" s="87"/>
      <c r="D53" s="35"/>
      <c r="E53" s="88" t="s">
        <v>161</v>
      </c>
      <c r="F53" s="89"/>
      <c r="G53" s="90"/>
      <c r="H53" s="90"/>
      <c r="I53" s="91">
        <f>SUM(I49:I51)</f>
        <v>33729.26493333333</v>
      </c>
      <c r="J53" s="74"/>
      <c r="K53" s="74"/>
      <c r="L53" s="74"/>
      <c r="M53" s="74"/>
      <c r="N53" s="74"/>
      <c r="O53" s="74"/>
      <c r="P53" s="74"/>
      <c r="Q53" s="74"/>
      <c r="R53" s="41"/>
    </row>
    <row r="54" spans="1:18" ht="12.75">
      <c r="A54" s="6"/>
      <c r="B54" s="6"/>
      <c r="C54" s="6"/>
      <c r="D54" s="87"/>
      <c r="E54" s="87"/>
      <c r="F54" s="35"/>
      <c r="G54" s="92"/>
      <c r="H54" s="92"/>
      <c r="I54" s="93"/>
      <c r="J54" s="74"/>
      <c r="K54" s="74"/>
      <c r="L54" s="74"/>
      <c r="M54" s="74"/>
      <c r="N54" s="74"/>
      <c r="O54" s="74"/>
      <c r="P54" s="74"/>
      <c r="Q54" s="74"/>
      <c r="R54" s="41"/>
    </row>
    <row r="55" spans="1:18" ht="6.75" customHeight="1">
      <c r="A55" s="78"/>
      <c r="B55" s="78"/>
      <c r="C55" s="269"/>
      <c r="D55" s="269"/>
      <c r="E55" s="269"/>
      <c r="F55" s="269"/>
      <c r="G55" s="269"/>
      <c r="H55" s="269"/>
      <c r="I55" s="269"/>
      <c r="J55" s="74"/>
      <c r="K55" s="74"/>
      <c r="L55" s="74"/>
      <c r="M55" s="74"/>
      <c r="N55" s="74"/>
      <c r="O55" s="74"/>
      <c r="P55" s="74"/>
      <c r="Q55" s="74"/>
      <c r="R55" s="41"/>
    </row>
    <row r="56" spans="1:18" ht="6.75" customHeight="1">
      <c r="A56" s="6"/>
      <c r="B56" s="6"/>
      <c r="C56" s="66"/>
      <c r="D56" s="66"/>
      <c r="E56" s="66"/>
      <c r="F56" s="66"/>
      <c r="G56" s="66"/>
      <c r="H56" s="66"/>
      <c r="I56" s="66"/>
      <c r="J56" s="74"/>
      <c r="K56" s="74"/>
      <c r="L56" s="74"/>
      <c r="M56" s="74"/>
      <c r="N56" s="74"/>
      <c r="O56" s="74"/>
      <c r="P56" s="74"/>
      <c r="Q56" s="74"/>
      <c r="R56" s="41"/>
    </row>
    <row r="57" spans="1:18" ht="12.75">
      <c r="A57" s="192" t="s">
        <v>57</v>
      </c>
      <c r="B57" s="6"/>
      <c r="C57" s="6"/>
      <c r="D57" s="7"/>
      <c r="E57" s="6"/>
      <c r="F57" s="6"/>
      <c r="G57" s="92"/>
      <c r="H57" s="92"/>
      <c r="I57" s="92"/>
      <c r="J57" s="74"/>
      <c r="K57" s="74"/>
      <c r="L57" s="74"/>
      <c r="M57" s="74"/>
      <c r="N57" s="74"/>
      <c r="O57" s="74"/>
      <c r="P57" s="74"/>
      <c r="Q57" s="74"/>
      <c r="R57" s="41"/>
    </row>
    <row r="58" spans="1:18" ht="6" customHeight="1">
      <c r="A58" s="51"/>
      <c r="B58" s="6"/>
      <c r="C58" s="6"/>
      <c r="D58" s="7"/>
      <c r="E58" s="6"/>
      <c r="F58" s="6"/>
      <c r="G58" s="87"/>
      <c r="H58" s="87"/>
      <c r="I58" s="87"/>
      <c r="J58" s="74"/>
      <c r="K58" s="74"/>
      <c r="L58" s="74"/>
      <c r="M58" s="74"/>
      <c r="N58" s="74"/>
      <c r="O58" s="74"/>
      <c r="P58" s="74"/>
      <c r="Q58" s="74"/>
      <c r="R58" s="41"/>
    </row>
    <row r="59" spans="1:18" ht="12.75">
      <c r="A59" s="189" t="s">
        <v>58</v>
      </c>
      <c r="B59" s="193"/>
      <c r="C59" s="194"/>
      <c r="D59" s="190"/>
      <c r="E59" s="195" t="s">
        <v>11</v>
      </c>
      <c r="F59" s="196" t="s">
        <v>50</v>
      </c>
      <c r="G59" s="50" t="s">
        <v>51</v>
      </c>
      <c r="H59" s="50" t="s">
        <v>68</v>
      </c>
      <c r="I59" s="197" t="s">
        <v>4</v>
      </c>
      <c r="J59" s="74"/>
      <c r="K59" s="74"/>
      <c r="L59" s="74"/>
      <c r="M59" s="74"/>
      <c r="N59" s="74"/>
      <c r="O59" s="74"/>
      <c r="P59" s="74"/>
      <c r="Q59" s="74"/>
      <c r="R59" s="41"/>
    </row>
    <row r="60" spans="1:18" ht="12.75">
      <c r="A60" s="6" t="s">
        <v>59</v>
      </c>
      <c r="B60" s="94"/>
      <c r="C60" s="54"/>
      <c r="D60" s="95"/>
      <c r="E60" s="10">
        <v>25</v>
      </c>
      <c r="F60" s="6" t="s">
        <v>60</v>
      </c>
      <c r="G60" s="12">
        <v>10</v>
      </c>
      <c r="H60" s="182" t="s">
        <v>53</v>
      </c>
      <c r="I60" s="84">
        <f>+E60*G60</f>
        <v>250</v>
      </c>
      <c r="J60" s="74"/>
      <c r="K60" s="74"/>
      <c r="L60" s="74"/>
      <c r="M60" s="74"/>
      <c r="N60" s="74"/>
      <c r="O60" s="74"/>
      <c r="P60" s="74"/>
      <c r="Q60" s="74"/>
      <c r="R60" s="41"/>
    </row>
    <row r="61" spans="1:18" ht="12.75">
      <c r="A61" s="6" t="s">
        <v>230</v>
      </c>
      <c r="B61" s="96"/>
      <c r="C61" s="97"/>
      <c r="D61" s="54"/>
      <c r="E61" s="11">
        <v>440</v>
      </c>
      <c r="F61" s="6" t="s">
        <v>14</v>
      </c>
      <c r="G61" s="227">
        <v>43</v>
      </c>
      <c r="H61" s="6" t="s">
        <v>10</v>
      </c>
      <c r="I61" s="99">
        <f>G61*E61</f>
        <v>18920</v>
      </c>
      <c r="J61" s="74"/>
      <c r="K61" s="74"/>
      <c r="L61" s="74"/>
      <c r="M61" s="74"/>
      <c r="N61" s="74"/>
      <c r="O61" s="74"/>
      <c r="P61" s="74"/>
      <c r="Q61" s="74"/>
      <c r="R61" s="41"/>
    </row>
    <row r="62" spans="1:18" ht="12.75">
      <c r="A62" s="6" t="s">
        <v>231</v>
      </c>
      <c r="B62" s="96"/>
      <c r="C62" s="97"/>
      <c r="D62" s="54"/>
      <c r="E62" s="226"/>
      <c r="F62" s="6" t="s">
        <v>14</v>
      </c>
      <c r="G62" s="227">
        <f>+((D41*(+D40-D38))*(D16*I33))/2205</f>
        <v>0</v>
      </c>
      <c r="H62" s="6" t="s">
        <v>10</v>
      </c>
      <c r="I62" s="99">
        <f>G62*E62</f>
        <v>0</v>
      </c>
      <c r="J62" s="74"/>
      <c r="K62" s="74"/>
      <c r="L62" s="74"/>
      <c r="M62" s="74"/>
      <c r="N62" s="74"/>
      <c r="O62" s="74"/>
      <c r="P62" s="74"/>
      <c r="Q62" s="74"/>
      <c r="R62" s="41"/>
    </row>
    <row r="63" spans="1:18" ht="12.75">
      <c r="A63" s="6" t="s">
        <v>162</v>
      </c>
      <c r="B63" s="7"/>
      <c r="C63" s="6"/>
      <c r="D63" s="6"/>
      <c r="E63" s="22">
        <f>+I63/D15</f>
        <v>0</v>
      </c>
      <c r="F63" s="6" t="s">
        <v>61</v>
      </c>
      <c r="G63" s="6"/>
      <c r="H63" s="6"/>
      <c r="I63" s="150">
        <v>0</v>
      </c>
      <c r="J63" s="74"/>
      <c r="K63" s="74"/>
      <c r="L63" s="74"/>
      <c r="M63" s="74"/>
      <c r="N63" s="74"/>
      <c r="O63" s="74"/>
      <c r="P63" s="74"/>
      <c r="Q63" s="74"/>
      <c r="R63" s="41"/>
    </row>
    <row r="64" spans="1:18" ht="12.75">
      <c r="A64" s="6" t="s">
        <v>163</v>
      </c>
      <c r="B64" s="7"/>
      <c r="C64" s="6"/>
      <c r="D64" s="6"/>
      <c r="E64" s="22">
        <f>+I64/D15</f>
        <v>0</v>
      </c>
      <c r="F64" s="6" t="s">
        <v>61</v>
      </c>
      <c r="G64" s="6"/>
      <c r="H64" s="6"/>
      <c r="I64" s="150">
        <v>0</v>
      </c>
      <c r="J64" s="74"/>
      <c r="K64" s="74"/>
      <c r="L64" s="74"/>
      <c r="M64" s="74"/>
      <c r="N64" s="74"/>
      <c r="O64" s="74"/>
      <c r="P64" s="74"/>
      <c r="Q64" s="74"/>
      <c r="R64" s="41"/>
    </row>
    <row r="65" spans="1:18" ht="12.75">
      <c r="A65" s="6" t="s">
        <v>62</v>
      </c>
      <c r="B65" s="7"/>
      <c r="C65" s="6"/>
      <c r="D65" s="6"/>
      <c r="E65" s="22">
        <f>+I65/D15</f>
        <v>0</v>
      </c>
      <c r="F65" s="6" t="s">
        <v>61</v>
      </c>
      <c r="G65" s="6"/>
      <c r="H65" s="6"/>
      <c r="I65" s="150">
        <v>0</v>
      </c>
      <c r="J65" s="74"/>
      <c r="K65" s="74"/>
      <c r="L65" s="74"/>
      <c r="M65" s="74"/>
      <c r="N65" s="74"/>
      <c r="O65" s="74"/>
      <c r="P65" s="74"/>
      <c r="Q65" s="74"/>
      <c r="R65" s="41"/>
    </row>
    <row r="66" spans="1:18" ht="12.75">
      <c r="A66" s="6" t="s">
        <v>63</v>
      </c>
      <c r="B66" s="7"/>
      <c r="C66" s="6"/>
      <c r="D66" s="6"/>
      <c r="E66" s="22">
        <f>+I66/D15</f>
        <v>0</v>
      </c>
      <c r="F66" s="6" t="s">
        <v>61</v>
      </c>
      <c r="G66" s="6"/>
      <c r="H66" s="6"/>
      <c r="I66" s="150">
        <v>0</v>
      </c>
      <c r="J66" s="74"/>
      <c r="K66" s="74"/>
      <c r="L66" s="74"/>
      <c r="M66" s="74"/>
      <c r="N66" s="74"/>
      <c r="O66" s="74"/>
      <c r="P66" s="74"/>
      <c r="Q66" s="74"/>
      <c r="R66" s="41"/>
    </row>
    <row r="67" spans="1:18" ht="12.75">
      <c r="A67" s="6" t="s">
        <v>64</v>
      </c>
      <c r="B67" s="7"/>
      <c r="C67" s="6"/>
      <c r="D67" s="6"/>
      <c r="E67" s="22">
        <f>+I67/D15</f>
        <v>0</v>
      </c>
      <c r="F67" s="6" t="s">
        <v>61</v>
      </c>
      <c r="G67" s="6"/>
      <c r="H67" s="6"/>
      <c r="I67" s="150">
        <v>0</v>
      </c>
      <c r="J67" s="74"/>
      <c r="K67" s="74"/>
      <c r="L67" s="74"/>
      <c r="M67" s="74"/>
      <c r="N67" s="74"/>
      <c r="O67" s="74"/>
      <c r="P67" s="74"/>
      <c r="Q67" s="74"/>
      <c r="R67" s="41"/>
    </row>
    <row r="68" spans="1:18" ht="12.75">
      <c r="A68" s="6" t="s">
        <v>164</v>
      </c>
      <c r="B68" s="7"/>
      <c r="C68" s="6"/>
      <c r="D68" s="6"/>
      <c r="E68" s="22">
        <f>+I68/D15</f>
        <v>0</v>
      </c>
      <c r="F68" s="6" t="s">
        <v>61</v>
      </c>
      <c r="G68" s="6"/>
      <c r="H68" s="6"/>
      <c r="I68" s="150">
        <v>0</v>
      </c>
      <c r="J68" s="74"/>
      <c r="K68" s="74"/>
      <c r="L68" s="74"/>
      <c r="M68" s="74"/>
      <c r="N68" s="74"/>
      <c r="O68" s="74"/>
      <c r="P68" s="74"/>
      <c r="Q68" s="74"/>
      <c r="R68" s="41"/>
    </row>
    <row r="69" spans="1:18" ht="12.75">
      <c r="A69" s="6" t="s">
        <v>5</v>
      </c>
      <c r="B69" s="7"/>
      <c r="C69" s="6"/>
      <c r="D69" s="6"/>
      <c r="E69" s="22">
        <f>+I69/D15</f>
        <v>0</v>
      </c>
      <c r="F69" s="6" t="s">
        <v>61</v>
      </c>
      <c r="G69" s="6"/>
      <c r="H69" s="6"/>
      <c r="I69" s="150">
        <v>0</v>
      </c>
      <c r="J69" s="74"/>
      <c r="K69" s="74"/>
      <c r="L69" s="74"/>
      <c r="M69" s="74"/>
      <c r="N69" s="74"/>
      <c r="O69" s="74"/>
      <c r="P69" s="74"/>
      <c r="Q69" s="74"/>
      <c r="R69" s="41"/>
    </row>
    <row r="70" spans="1:18" ht="12.75">
      <c r="A70" s="6" t="s">
        <v>65</v>
      </c>
      <c r="B70" s="7"/>
      <c r="C70" s="6"/>
      <c r="D70" s="6"/>
      <c r="E70" s="22">
        <f>+I70/D15</f>
        <v>0</v>
      </c>
      <c r="F70" s="6" t="s">
        <v>61</v>
      </c>
      <c r="G70" s="6"/>
      <c r="H70" s="6"/>
      <c r="I70" s="150">
        <v>0</v>
      </c>
      <c r="J70" s="74"/>
      <c r="K70" s="74"/>
      <c r="L70" s="74"/>
      <c r="M70" s="74"/>
      <c r="N70" s="74"/>
      <c r="O70" s="74"/>
      <c r="P70" s="74"/>
      <c r="Q70" s="74"/>
      <c r="R70" s="41"/>
    </row>
    <row r="71" spans="1:18" ht="12.75">
      <c r="A71" s="228" t="s">
        <v>227</v>
      </c>
      <c r="B71" s="231"/>
      <c r="C71" s="231"/>
      <c r="D71" s="6"/>
      <c r="E71" s="22">
        <f>+I71/D15</f>
        <v>0</v>
      </c>
      <c r="F71" s="6" t="s">
        <v>61</v>
      </c>
      <c r="G71" s="6"/>
      <c r="H71" s="6"/>
      <c r="I71" s="151">
        <v>0</v>
      </c>
      <c r="J71" s="74"/>
      <c r="K71" s="74"/>
      <c r="L71" s="74"/>
      <c r="M71" s="74"/>
      <c r="N71" s="74"/>
      <c r="O71" s="74"/>
      <c r="P71" s="74"/>
      <c r="Q71" s="74"/>
      <c r="R71" s="41"/>
    </row>
    <row r="72" spans="1:18" ht="12.75">
      <c r="A72" s="228" t="s">
        <v>227</v>
      </c>
      <c r="B72" s="231"/>
      <c r="C72" s="231"/>
      <c r="D72" s="6"/>
      <c r="E72" s="22">
        <f>+I72/D15</f>
        <v>0</v>
      </c>
      <c r="F72" s="6" t="s">
        <v>61</v>
      </c>
      <c r="G72" s="6"/>
      <c r="H72" s="6"/>
      <c r="I72" s="151">
        <v>0</v>
      </c>
      <c r="J72" s="74"/>
      <c r="K72" s="74"/>
      <c r="L72" s="74"/>
      <c r="M72" s="74"/>
      <c r="N72" s="74"/>
      <c r="O72" s="74"/>
      <c r="P72" s="74"/>
      <c r="Q72" s="74"/>
      <c r="R72" s="41"/>
    </row>
    <row r="73" spans="1:18" ht="12.75">
      <c r="A73" s="228" t="s">
        <v>227</v>
      </c>
      <c r="B73" s="231"/>
      <c r="C73" s="231"/>
      <c r="D73" s="6"/>
      <c r="E73" s="22">
        <f>+I73/D15</f>
        <v>0</v>
      </c>
      <c r="F73" s="6" t="s">
        <v>61</v>
      </c>
      <c r="G73" s="6"/>
      <c r="H73" s="6"/>
      <c r="I73" s="151">
        <v>0</v>
      </c>
      <c r="J73" s="74"/>
      <c r="K73" s="74"/>
      <c r="L73" s="74"/>
      <c r="M73" s="74"/>
      <c r="N73" s="74"/>
      <c r="O73" s="74"/>
      <c r="P73" s="74"/>
      <c r="Q73" s="74"/>
      <c r="R73" s="41"/>
    </row>
    <row r="74" spans="1:18" ht="12.75">
      <c r="A74" s="6" t="s">
        <v>66</v>
      </c>
      <c r="B74" s="35"/>
      <c r="C74" s="35"/>
      <c r="D74" s="100"/>
      <c r="E74" s="24">
        <f>+I74/D15</f>
        <v>0</v>
      </c>
      <c r="F74" s="6" t="s">
        <v>61</v>
      </c>
      <c r="G74" s="6"/>
      <c r="H74" s="6"/>
      <c r="I74" s="160">
        <f>+(I60+I61+I63+I64+I65+I66+I67+I68+I69+I87+I70+I71)*(B76/100)*(B75/12)</f>
        <v>0</v>
      </c>
      <c r="J74" s="74"/>
      <c r="K74" s="74"/>
      <c r="L74" s="74"/>
      <c r="M74" s="74"/>
      <c r="N74" s="74"/>
      <c r="O74" s="74"/>
      <c r="P74" s="74"/>
      <c r="Q74" s="74"/>
      <c r="R74" s="41"/>
    </row>
    <row r="75" spans="1:18" ht="12.75">
      <c r="A75" s="6"/>
      <c r="B75" s="12">
        <v>0</v>
      </c>
      <c r="C75" s="73" t="s">
        <v>165</v>
      </c>
      <c r="D75" s="76"/>
      <c r="E75" s="101"/>
      <c r="F75" s="6"/>
      <c r="G75" s="6"/>
      <c r="H75" s="6"/>
      <c r="I75" s="102"/>
      <c r="J75" s="74"/>
      <c r="K75" s="74"/>
      <c r="L75" s="74"/>
      <c r="M75" s="74"/>
      <c r="N75" s="74"/>
      <c r="O75" s="74"/>
      <c r="P75" s="74"/>
      <c r="Q75" s="74"/>
      <c r="R75" s="41"/>
    </row>
    <row r="76" spans="1:18" ht="13.5" thickBot="1">
      <c r="A76" s="6"/>
      <c r="B76" s="13">
        <v>0</v>
      </c>
      <c r="C76" s="6" t="s">
        <v>166</v>
      </c>
      <c r="D76" s="76"/>
      <c r="E76" s="35"/>
      <c r="F76" s="35"/>
      <c r="G76" s="35"/>
      <c r="H76" s="35"/>
      <c r="I76" s="35"/>
      <c r="J76" s="74"/>
      <c r="K76" s="74"/>
      <c r="L76" s="74"/>
      <c r="M76" s="74"/>
      <c r="N76" s="74"/>
      <c r="O76" s="74"/>
      <c r="P76" s="74"/>
      <c r="Q76" s="74"/>
      <c r="R76" s="41"/>
    </row>
    <row r="77" spans="1:18" ht="13.5" thickBot="1">
      <c r="A77" s="6"/>
      <c r="B77" s="103"/>
      <c r="C77" s="6"/>
      <c r="D77" s="76"/>
      <c r="E77" s="88" t="s">
        <v>67</v>
      </c>
      <c r="F77" s="89"/>
      <c r="G77" s="104"/>
      <c r="H77" s="104"/>
      <c r="I77" s="105">
        <f>SUM(I60:I74)</f>
        <v>19170</v>
      </c>
      <c r="J77" s="74"/>
      <c r="K77" s="74"/>
      <c r="L77" s="74"/>
      <c r="M77" s="74"/>
      <c r="N77" s="74"/>
      <c r="O77" s="74"/>
      <c r="P77" s="74"/>
      <c r="Q77" s="74"/>
      <c r="R77" s="41"/>
    </row>
    <row r="78" spans="1:18" ht="12.75">
      <c r="A78" s="6"/>
      <c r="B78" s="6"/>
      <c r="C78" s="6"/>
      <c r="D78" s="103"/>
      <c r="E78" s="6"/>
      <c r="F78" s="76"/>
      <c r="G78" s="101"/>
      <c r="H78" s="6"/>
      <c r="I78" s="6"/>
      <c r="J78" s="74"/>
      <c r="K78" s="74"/>
      <c r="L78" s="74"/>
      <c r="M78" s="74"/>
      <c r="N78" s="74"/>
      <c r="O78" s="74"/>
      <c r="P78" s="74"/>
      <c r="Q78" s="74"/>
      <c r="R78" s="41"/>
    </row>
    <row r="79" spans="1:18" ht="8.25" customHeight="1">
      <c r="A79" s="78"/>
      <c r="B79" s="78"/>
      <c r="C79" s="106"/>
      <c r="D79" s="106"/>
      <c r="E79" s="106"/>
      <c r="F79" s="106"/>
      <c r="G79" s="106"/>
      <c r="H79" s="106"/>
      <c r="I79" s="106"/>
      <c r="J79" s="74"/>
      <c r="K79" s="74"/>
      <c r="L79" s="74"/>
      <c r="M79" s="74"/>
      <c r="N79" s="74"/>
      <c r="O79" s="74"/>
      <c r="P79" s="74"/>
      <c r="Q79" s="74"/>
      <c r="R79" s="41"/>
    </row>
    <row r="80" spans="1:18" ht="12.75">
      <c r="A80" s="51" t="s">
        <v>69</v>
      </c>
      <c r="B80" s="6"/>
      <c r="C80" s="6"/>
      <c r="D80" s="7"/>
      <c r="E80" s="6"/>
      <c r="F80" s="6"/>
      <c r="G80" s="92"/>
      <c r="H80" s="92"/>
      <c r="I80" s="92"/>
      <c r="J80" s="74"/>
      <c r="K80" s="74"/>
      <c r="L80" s="74"/>
      <c r="M80" s="74"/>
      <c r="N80" s="74"/>
      <c r="O80" s="74"/>
      <c r="P80" s="74"/>
      <c r="Q80" s="74"/>
      <c r="R80" s="41"/>
    </row>
    <row r="81" spans="1:18" ht="6.75" customHeight="1">
      <c r="A81" s="51"/>
      <c r="B81" s="6"/>
      <c r="C81" s="6"/>
      <c r="D81" s="7"/>
      <c r="E81" s="6"/>
      <c r="F81" s="6"/>
      <c r="G81" s="87"/>
      <c r="H81" s="87"/>
      <c r="I81" s="87"/>
      <c r="J81" s="74"/>
      <c r="K81" s="74"/>
      <c r="L81" s="74"/>
      <c r="M81" s="74"/>
      <c r="N81" s="74"/>
      <c r="O81" s="74"/>
      <c r="P81" s="74"/>
      <c r="Q81" s="74"/>
      <c r="R81" s="41"/>
    </row>
    <row r="82" spans="1:18" ht="12.75">
      <c r="A82" s="189" t="s">
        <v>58</v>
      </c>
      <c r="B82" s="193"/>
      <c r="C82" s="193"/>
      <c r="D82" s="190"/>
      <c r="E82" s="195" t="s">
        <v>70</v>
      </c>
      <c r="F82" s="189" t="s">
        <v>50</v>
      </c>
      <c r="G82" s="193"/>
      <c r="H82" s="190"/>
      <c r="I82" s="197" t="s">
        <v>4</v>
      </c>
      <c r="J82" s="74"/>
      <c r="K82" s="74"/>
      <c r="L82" s="74"/>
      <c r="M82" s="74"/>
      <c r="N82" s="74"/>
      <c r="O82" s="74"/>
      <c r="P82" s="74"/>
      <c r="Q82" s="74"/>
      <c r="R82" s="41"/>
    </row>
    <row r="83" spans="1:18" ht="12.75">
      <c r="A83" s="76" t="s">
        <v>71</v>
      </c>
      <c r="B83" s="54"/>
      <c r="C83" s="54"/>
      <c r="D83" s="61"/>
      <c r="E83" s="24">
        <f>+I83/D15</f>
        <v>0</v>
      </c>
      <c r="F83" s="6" t="s">
        <v>61</v>
      </c>
      <c r="G83" s="66"/>
      <c r="H83" s="66"/>
      <c r="I83" s="152">
        <v>0</v>
      </c>
      <c r="J83" s="74"/>
      <c r="K83" s="74"/>
      <c r="L83" s="74"/>
      <c r="M83" s="74"/>
      <c r="N83" s="74"/>
      <c r="O83" s="74"/>
      <c r="P83" s="74"/>
      <c r="Q83" s="74"/>
      <c r="R83" s="41"/>
    </row>
    <row r="84" spans="1:18" ht="12.75">
      <c r="A84" s="76" t="s">
        <v>72</v>
      </c>
      <c r="B84" s="54"/>
      <c r="C84" s="54"/>
      <c r="D84" s="61"/>
      <c r="E84" s="24">
        <f>+I84/D15</f>
        <v>0</v>
      </c>
      <c r="F84" s="6" t="s">
        <v>61</v>
      </c>
      <c r="G84" s="66"/>
      <c r="H84" s="66"/>
      <c r="I84" s="152">
        <v>0</v>
      </c>
      <c r="J84" s="74"/>
      <c r="K84" s="74"/>
      <c r="L84" s="74"/>
      <c r="M84" s="74"/>
      <c r="N84" s="74"/>
      <c r="O84" s="74"/>
      <c r="P84" s="74"/>
      <c r="Q84" s="74"/>
      <c r="R84" s="41"/>
    </row>
    <row r="85" spans="1:18" ht="12.75">
      <c r="A85" s="76" t="s">
        <v>73</v>
      </c>
      <c r="B85" s="54"/>
      <c r="C85" s="54"/>
      <c r="D85" s="61"/>
      <c r="E85" s="24">
        <f>+I85/D15</f>
        <v>0</v>
      </c>
      <c r="F85" s="6" t="s">
        <v>61</v>
      </c>
      <c r="G85" s="66"/>
      <c r="H85" s="66"/>
      <c r="I85" s="152">
        <v>0</v>
      </c>
      <c r="J85" s="74"/>
      <c r="K85" s="74"/>
      <c r="L85" s="74"/>
      <c r="M85" s="74"/>
      <c r="N85" s="74"/>
      <c r="O85" s="74"/>
      <c r="P85" s="74"/>
      <c r="Q85" s="74"/>
      <c r="R85" s="41"/>
    </row>
    <row r="86" spans="1:18" ht="12.75">
      <c r="A86" s="76" t="s">
        <v>74</v>
      </c>
      <c r="B86" s="54"/>
      <c r="C86" s="54"/>
      <c r="D86" s="61"/>
      <c r="E86" s="24">
        <f>+I86/D15</f>
        <v>0</v>
      </c>
      <c r="F86" s="6" t="s">
        <v>61</v>
      </c>
      <c r="G86" s="66"/>
      <c r="H86" s="66"/>
      <c r="I86" s="152">
        <v>0</v>
      </c>
      <c r="J86" s="74"/>
      <c r="K86" s="74"/>
      <c r="L86" s="74"/>
      <c r="M86" s="74"/>
      <c r="N86" s="74"/>
      <c r="O86" s="74"/>
      <c r="P86" s="74"/>
      <c r="Q86" s="74"/>
      <c r="R86" s="41"/>
    </row>
    <row r="87" spans="1:18" ht="12.75" customHeight="1">
      <c r="A87" s="56" t="s">
        <v>75</v>
      </c>
      <c r="B87" s="35"/>
      <c r="C87" s="35"/>
      <c r="D87" s="61"/>
      <c r="E87" s="24">
        <f>+I87/D15</f>
        <v>7.28</v>
      </c>
      <c r="F87" s="6" t="s">
        <v>61</v>
      </c>
      <c r="G87" s="6"/>
      <c r="H87" s="6"/>
      <c r="I87" s="154">
        <f>+I120*B89</f>
        <v>728</v>
      </c>
      <c r="J87" s="74"/>
      <c r="K87" s="74"/>
      <c r="L87" s="74"/>
      <c r="M87" s="74"/>
      <c r="N87" s="74"/>
      <c r="O87" s="74"/>
      <c r="P87" s="74"/>
      <c r="Q87" s="74"/>
      <c r="R87" s="41"/>
    </row>
    <row r="88" spans="1:18" ht="12.75" customHeight="1">
      <c r="A88" s="64"/>
      <c r="B88" s="1">
        <v>10</v>
      </c>
      <c r="C88" s="73" t="s">
        <v>76</v>
      </c>
      <c r="D88" s="61"/>
      <c r="E88" s="107"/>
      <c r="F88" s="6"/>
      <c r="G88" s="6"/>
      <c r="H88" s="6"/>
      <c r="I88" s="108"/>
      <c r="J88" s="74"/>
      <c r="K88" s="74"/>
      <c r="L88" s="74"/>
      <c r="M88" s="74"/>
      <c r="N88" s="74"/>
      <c r="O88" s="74"/>
      <c r="P88" s="74"/>
      <c r="Q88" s="74"/>
      <c r="R88" s="41"/>
    </row>
    <row r="89" spans="1:18" ht="12.75" customHeight="1">
      <c r="A89" s="64"/>
      <c r="B89" s="25">
        <f>+(100%/B88)</f>
        <v>0.1</v>
      </c>
      <c r="C89" s="6" t="s">
        <v>77</v>
      </c>
      <c r="D89" s="61"/>
      <c r="E89" s="107"/>
      <c r="F89" s="6"/>
      <c r="G89" s="6"/>
      <c r="H89" s="6"/>
      <c r="I89" s="108"/>
      <c r="J89" s="74"/>
      <c r="K89" s="74"/>
      <c r="L89" s="74"/>
      <c r="M89" s="74"/>
      <c r="N89" s="74"/>
      <c r="O89" s="74"/>
      <c r="P89" s="74"/>
      <c r="Q89" s="74"/>
      <c r="R89" s="41"/>
    </row>
    <row r="90" spans="1:18" ht="12.75" customHeight="1">
      <c r="A90" s="109" t="s">
        <v>78</v>
      </c>
      <c r="B90" s="35"/>
      <c r="C90" s="35"/>
      <c r="D90" s="76"/>
      <c r="E90" s="24">
        <f>+I90/D15</f>
        <v>0</v>
      </c>
      <c r="F90" s="6" t="s">
        <v>61</v>
      </c>
      <c r="G90" s="6"/>
      <c r="H90" s="6"/>
      <c r="I90" s="153">
        <v>0</v>
      </c>
      <c r="J90" s="74"/>
      <c r="K90" s="74"/>
      <c r="L90" s="74"/>
      <c r="M90" s="74"/>
      <c r="N90" s="74"/>
      <c r="O90" s="74"/>
      <c r="P90" s="74"/>
      <c r="Q90" s="74"/>
      <c r="R90" s="41"/>
    </row>
    <row r="91" spans="1:18" ht="12.75" customHeight="1">
      <c r="A91" s="228" t="s">
        <v>227</v>
      </c>
      <c r="B91" s="231"/>
      <c r="C91" s="231"/>
      <c r="D91" s="6"/>
      <c r="E91" s="22">
        <f>+I91/D15</f>
        <v>0</v>
      </c>
      <c r="F91" s="6" t="s">
        <v>61</v>
      </c>
      <c r="G91" s="6"/>
      <c r="H91" s="6"/>
      <c r="I91" s="151">
        <v>0</v>
      </c>
      <c r="J91" s="74"/>
      <c r="K91" s="74"/>
      <c r="L91" s="74"/>
      <c r="M91" s="74"/>
      <c r="N91" s="74"/>
      <c r="O91" s="74"/>
      <c r="P91" s="74"/>
      <c r="Q91" s="74"/>
      <c r="R91" s="41"/>
    </row>
    <row r="92" spans="1:18" ht="12.75" customHeight="1">
      <c r="A92" s="228" t="s">
        <v>227</v>
      </c>
      <c r="B92" s="231"/>
      <c r="C92" s="231"/>
      <c r="D92" s="6"/>
      <c r="E92" s="24">
        <f>+I92/D15</f>
        <v>0</v>
      </c>
      <c r="F92" s="6" t="s">
        <v>61</v>
      </c>
      <c r="G92" s="6"/>
      <c r="H92" s="6"/>
      <c r="I92" s="151">
        <v>0</v>
      </c>
      <c r="J92" s="74"/>
      <c r="K92" s="74"/>
      <c r="L92" s="74"/>
      <c r="M92" s="74"/>
      <c r="N92" s="74"/>
      <c r="O92" s="74"/>
      <c r="P92" s="74"/>
      <c r="Q92" s="74"/>
      <c r="R92" s="41"/>
    </row>
    <row r="93" spans="1:18" ht="12.75" customHeight="1" thickBot="1">
      <c r="A93" s="64"/>
      <c r="B93" s="111"/>
      <c r="C93" s="54"/>
      <c r="D93" s="76"/>
      <c r="E93" s="107"/>
      <c r="F93" s="6"/>
      <c r="G93" s="6"/>
      <c r="H93" s="6"/>
      <c r="I93" s="110"/>
      <c r="J93" s="74"/>
      <c r="K93" s="74"/>
      <c r="L93" s="74"/>
      <c r="M93" s="74"/>
      <c r="N93" s="74"/>
      <c r="O93" s="74"/>
      <c r="P93" s="74"/>
      <c r="Q93" s="74"/>
      <c r="R93" s="41"/>
    </row>
    <row r="94" spans="1:18" ht="12.75" customHeight="1" thickBot="1">
      <c r="A94" s="64"/>
      <c r="B94" s="111"/>
      <c r="C94" s="6"/>
      <c r="D94" s="76"/>
      <c r="E94" s="88" t="s">
        <v>79</v>
      </c>
      <c r="F94" s="89"/>
      <c r="G94" s="104"/>
      <c r="H94" s="104"/>
      <c r="I94" s="105">
        <f>SUM(I83:I92)</f>
        <v>728</v>
      </c>
      <c r="J94" s="74"/>
      <c r="K94" s="74"/>
      <c r="L94" s="74"/>
      <c r="M94" s="74"/>
      <c r="N94" s="74"/>
      <c r="O94" s="74"/>
      <c r="P94" s="74"/>
      <c r="Q94" s="74"/>
      <c r="R94" s="41"/>
    </row>
    <row r="95" spans="1:18" ht="13.5" thickBot="1">
      <c r="A95" s="6"/>
      <c r="B95" s="6"/>
      <c r="C95" s="6"/>
      <c r="D95" s="7"/>
      <c r="E95" s="6"/>
      <c r="F95" s="6"/>
      <c r="G95" s="6"/>
      <c r="H95" s="6"/>
      <c r="I95" s="6"/>
      <c r="J95" s="74"/>
      <c r="K95" s="74"/>
      <c r="L95" s="74"/>
      <c r="M95" s="74"/>
      <c r="N95" s="74"/>
      <c r="O95" s="74"/>
      <c r="P95" s="74"/>
      <c r="Q95" s="74"/>
      <c r="R95" s="41"/>
    </row>
    <row r="96" spans="1:18" ht="13.5" thickBot="1">
      <c r="A96" s="6"/>
      <c r="B96" s="6"/>
      <c r="C96" s="6"/>
      <c r="D96" s="7"/>
      <c r="E96" s="88" t="s">
        <v>80</v>
      </c>
      <c r="F96" s="89"/>
      <c r="G96" s="104"/>
      <c r="H96" s="104"/>
      <c r="I96" s="105">
        <f>SUM(I77,I94)</f>
        <v>19898</v>
      </c>
      <c r="J96" s="74"/>
      <c r="K96" s="74"/>
      <c r="L96" s="74"/>
      <c r="M96" s="74"/>
      <c r="N96" s="74"/>
      <c r="O96" s="74"/>
      <c r="P96" s="74"/>
      <c r="Q96" s="74"/>
      <c r="R96" s="41"/>
    </row>
    <row r="97" spans="1:18" ht="13.5" thickBot="1">
      <c r="A97" s="6"/>
      <c r="B97" s="6"/>
      <c r="C97" s="6"/>
      <c r="D97" s="7"/>
      <c r="E97" s="92"/>
      <c r="F97" s="92"/>
      <c r="G97" s="54"/>
      <c r="H97" s="54"/>
      <c r="I97" s="112"/>
      <c r="J97" s="74"/>
      <c r="K97" s="74"/>
      <c r="L97" s="74"/>
      <c r="M97" s="74"/>
      <c r="N97" s="74"/>
      <c r="O97" s="74"/>
      <c r="P97" s="74"/>
      <c r="Q97" s="74"/>
      <c r="R97" s="41"/>
    </row>
    <row r="98" spans="1:18" ht="13.5" thickBot="1">
      <c r="A98" s="88" t="s">
        <v>81</v>
      </c>
      <c r="B98" s="104"/>
      <c r="C98" s="113"/>
      <c r="D98" s="89"/>
      <c r="E98" s="89"/>
      <c r="F98" s="89"/>
      <c r="G98" s="89"/>
      <c r="H98" s="89"/>
      <c r="I98" s="114">
        <f>I53-I96</f>
        <v>13831.264933333332</v>
      </c>
      <c r="J98" s="74"/>
      <c r="K98" s="74"/>
      <c r="L98" s="74"/>
      <c r="M98" s="74"/>
      <c r="N98" s="74"/>
      <c r="O98" s="74"/>
      <c r="P98" s="74"/>
      <c r="Q98" s="74"/>
      <c r="R98" s="41"/>
    </row>
    <row r="99" spans="1:18" ht="12.75">
      <c r="A99" s="6"/>
      <c r="B99" s="6"/>
      <c r="C99" s="6"/>
      <c r="D99" s="7"/>
      <c r="E99" s="6"/>
      <c r="F99" s="6"/>
      <c r="G99" s="6"/>
      <c r="H99" s="6"/>
      <c r="I99" s="6"/>
      <c r="J99" s="74"/>
      <c r="K99" s="74"/>
      <c r="L99" s="74"/>
      <c r="M99" s="74"/>
      <c r="N99" s="74"/>
      <c r="O99" s="74"/>
      <c r="P99" s="74"/>
      <c r="Q99" s="74"/>
      <c r="R99" s="41"/>
    </row>
    <row r="100" spans="1:18" ht="9" customHeight="1">
      <c r="A100" s="78"/>
      <c r="B100" s="78"/>
      <c r="C100" s="78"/>
      <c r="D100" s="115"/>
      <c r="E100" s="78"/>
      <c r="F100" s="78"/>
      <c r="G100" s="78"/>
      <c r="H100" s="78"/>
      <c r="I100" s="78"/>
      <c r="J100" s="74"/>
      <c r="K100" s="74"/>
      <c r="L100" s="74"/>
      <c r="M100" s="74"/>
      <c r="N100" s="74"/>
      <c r="O100" s="74"/>
      <c r="P100" s="74"/>
      <c r="Q100" s="74"/>
      <c r="R100" s="41"/>
    </row>
    <row r="101" spans="1:18" ht="13.5" thickBot="1">
      <c r="A101" s="6"/>
      <c r="B101" s="6"/>
      <c r="C101" s="6"/>
      <c r="D101" s="7"/>
      <c r="E101" s="6"/>
      <c r="F101" s="6"/>
      <c r="G101" s="6"/>
      <c r="H101" s="6"/>
      <c r="I101" s="6"/>
      <c r="J101" s="74"/>
      <c r="K101" s="74"/>
      <c r="L101" s="74"/>
      <c r="M101" s="74"/>
      <c r="N101" s="74"/>
      <c r="O101" s="74"/>
      <c r="P101" s="74"/>
      <c r="Q101" s="74"/>
      <c r="R101" s="41"/>
    </row>
    <row r="102" spans="1:18" ht="13.5" thickBot="1">
      <c r="A102" s="88" t="s">
        <v>82</v>
      </c>
      <c r="B102" s="104"/>
      <c r="C102" s="113"/>
      <c r="D102" s="89"/>
      <c r="E102" s="89"/>
      <c r="F102" s="89"/>
      <c r="G102" s="89"/>
      <c r="H102" s="89"/>
      <c r="I102" s="114">
        <f>I53-I77</f>
        <v>14559.264933333332</v>
      </c>
      <c r="J102" s="74"/>
      <c r="K102" s="74"/>
      <c r="L102" s="74"/>
      <c r="M102" s="74"/>
      <c r="N102" s="74"/>
      <c r="O102" s="74"/>
      <c r="P102" s="74"/>
      <c r="Q102" s="74"/>
      <c r="R102" s="41"/>
    </row>
    <row r="103" spans="1:18" ht="12.75">
      <c r="A103" s="35"/>
      <c r="B103" s="35"/>
      <c r="C103" s="92" t="s">
        <v>83</v>
      </c>
      <c r="D103" s="35"/>
      <c r="E103" s="198"/>
      <c r="F103" s="198"/>
      <c r="G103" s="116">
        <f>E50</f>
        <v>1.51</v>
      </c>
      <c r="H103" s="117" t="s">
        <v>15</v>
      </c>
      <c r="I103" s="118">
        <f>I102/D15</f>
        <v>145.59264933333333</v>
      </c>
      <c r="J103" s="74"/>
      <c r="K103" s="74"/>
      <c r="L103" s="74"/>
      <c r="M103" s="74"/>
      <c r="N103" s="74"/>
      <c r="O103" s="74"/>
      <c r="P103" s="74"/>
      <c r="Q103" s="74"/>
      <c r="R103" s="41"/>
    </row>
    <row r="104" spans="1:18" ht="12.75">
      <c r="A104" s="6"/>
      <c r="B104" s="6"/>
      <c r="C104" s="87"/>
      <c r="D104" s="87"/>
      <c r="E104" s="87"/>
      <c r="F104" s="87"/>
      <c r="G104" s="87"/>
      <c r="H104" s="119"/>
      <c r="I104" s="120"/>
      <c r="J104" s="74"/>
      <c r="K104" s="74"/>
      <c r="L104" s="74"/>
      <c r="M104" s="74"/>
      <c r="N104" s="74"/>
      <c r="O104" s="74"/>
      <c r="P104" s="74"/>
      <c r="Q104" s="74"/>
      <c r="R104" s="41"/>
    </row>
    <row r="105" spans="1:18" ht="12.75">
      <c r="A105" s="35"/>
      <c r="B105" s="121"/>
      <c r="C105" s="93" t="s">
        <v>175</v>
      </c>
      <c r="D105" s="87"/>
      <c r="E105" s="92"/>
      <c r="F105" s="199"/>
      <c r="G105" s="16">
        <v>1.2</v>
      </c>
      <c r="H105" s="117" t="s">
        <v>15</v>
      </c>
      <c r="I105" s="122">
        <f aca="true" t="shared" si="0" ref="I105:I110">((G105*$G$50*$C$50)+SUM($I$49+$I$51)-$I$77)/$D$15</f>
        <v>77.84050727272727</v>
      </c>
      <c r="J105" s="74"/>
      <c r="K105" s="74"/>
      <c r="L105" s="74"/>
      <c r="M105" s="74"/>
      <c r="N105" s="74"/>
      <c r="O105" s="74"/>
      <c r="P105" s="74"/>
      <c r="Q105" s="74"/>
      <c r="R105" s="41"/>
    </row>
    <row r="106" spans="1:18" ht="12.75">
      <c r="A106" s="6"/>
      <c r="B106" s="6"/>
      <c r="C106" s="87"/>
      <c r="D106" s="87"/>
      <c r="E106" s="92"/>
      <c r="F106" s="199"/>
      <c r="G106" s="16">
        <v>1.3</v>
      </c>
      <c r="H106" s="117" t="s">
        <v>15</v>
      </c>
      <c r="I106" s="122">
        <f t="shared" si="0"/>
        <v>99.69603696969695</v>
      </c>
      <c r="J106" s="74"/>
      <c r="K106" s="74"/>
      <c r="L106" s="74"/>
      <c r="M106" s="74"/>
      <c r="N106" s="74"/>
      <c r="O106" s="74"/>
      <c r="P106" s="74"/>
      <c r="Q106" s="74"/>
      <c r="R106" s="41"/>
    </row>
    <row r="107" spans="1:18" ht="12.75">
      <c r="A107" s="6"/>
      <c r="B107" s="6"/>
      <c r="C107" s="7"/>
      <c r="D107" s="6"/>
      <c r="E107" s="92"/>
      <c r="F107" s="199"/>
      <c r="G107" s="17">
        <v>1.4</v>
      </c>
      <c r="H107" s="117" t="s">
        <v>15</v>
      </c>
      <c r="I107" s="122">
        <f t="shared" si="0"/>
        <v>121.55156666666662</v>
      </c>
      <c r="J107" s="74"/>
      <c r="K107" s="74"/>
      <c r="L107" s="74"/>
      <c r="M107" s="74"/>
      <c r="N107" s="74"/>
      <c r="O107" s="74"/>
      <c r="P107" s="74"/>
      <c r="Q107" s="74"/>
      <c r="R107" s="41"/>
    </row>
    <row r="108" spans="1:18" ht="12.75">
      <c r="A108" s="6"/>
      <c r="B108" s="6"/>
      <c r="C108" s="7"/>
      <c r="D108" s="6"/>
      <c r="E108" s="92"/>
      <c r="F108" s="199"/>
      <c r="G108" s="16">
        <v>1.5</v>
      </c>
      <c r="H108" s="117" t="s">
        <v>15</v>
      </c>
      <c r="I108" s="122">
        <f t="shared" si="0"/>
        <v>143.40709636363638</v>
      </c>
      <c r="J108" s="74"/>
      <c r="K108" s="74"/>
      <c r="L108" s="74"/>
      <c r="M108" s="74"/>
      <c r="N108" s="74"/>
      <c r="O108" s="74"/>
      <c r="P108" s="74"/>
      <c r="Q108" s="74"/>
      <c r="R108" s="41"/>
    </row>
    <row r="109" spans="1:18" ht="12.75">
      <c r="A109" s="6"/>
      <c r="B109" s="6"/>
      <c r="C109" s="7"/>
      <c r="D109" s="6"/>
      <c r="E109" s="92"/>
      <c r="F109" s="199"/>
      <c r="G109" s="16">
        <v>1.6</v>
      </c>
      <c r="H109" s="117" t="s">
        <v>15</v>
      </c>
      <c r="I109" s="122">
        <f t="shared" si="0"/>
        <v>165.26262606060607</v>
      </c>
      <c r="J109" s="74"/>
      <c r="K109" s="74"/>
      <c r="L109" s="74"/>
      <c r="M109" s="74"/>
      <c r="N109" s="74"/>
      <c r="O109" s="74"/>
      <c r="P109" s="74"/>
      <c r="Q109" s="74"/>
      <c r="R109" s="41"/>
    </row>
    <row r="110" spans="1:18" ht="12.75">
      <c r="A110" s="6"/>
      <c r="B110" s="6"/>
      <c r="C110" s="7"/>
      <c r="D110" s="6"/>
      <c r="E110" s="92"/>
      <c r="F110" s="199"/>
      <c r="G110" s="16">
        <v>1.7</v>
      </c>
      <c r="H110" s="117" t="s">
        <v>15</v>
      </c>
      <c r="I110" s="122">
        <f t="shared" si="0"/>
        <v>187.11815575757572</v>
      </c>
      <c r="J110" s="74"/>
      <c r="K110" s="74"/>
      <c r="L110" s="74"/>
      <c r="M110" s="74"/>
      <c r="N110" s="74"/>
      <c r="O110" s="74"/>
      <c r="P110" s="74"/>
      <c r="Q110" s="74"/>
      <c r="R110" s="41"/>
    </row>
    <row r="111" spans="1:18" ht="12.75">
      <c r="A111" s="121"/>
      <c r="B111" s="121"/>
      <c r="C111" s="121"/>
      <c r="D111" s="6"/>
      <c r="E111" s="6"/>
      <c r="F111" s="6"/>
      <c r="G111" s="35"/>
      <c r="H111" s="6"/>
      <c r="I111" s="123"/>
      <c r="J111" s="74"/>
      <c r="K111" s="74"/>
      <c r="L111" s="74"/>
      <c r="M111" s="74"/>
      <c r="N111" s="74"/>
      <c r="O111" s="74"/>
      <c r="P111" s="74"/>
      <c r="Q111" s="74"/>
      <c r="R111" s="41"/>
    </row>
    <row r="112" spans="1:18" ht="8.25" customHeight="1">
      <c r="A112" s="78"/>
      <c r="B112" s="78"/>
      <c r="C112" s="229"/>
      <c r="D112" s="229"/>
      <c r="E112" s="229"/>
      <c r="F112" s="78"/>
      <c r="G112" s="78"/>
      <c r="H112" s="78"/>
      <c r="I112" s="78"/>
      <c r="J112" s="74"/>
      <c r="K112" s="74"/>
      <c r="L112" s="74"/>
      <c r="M112" s="74"/>
      <c r="N112" s="74"/>
      <c r="O112" s="74"/>
      <c r="P112" s="74"/>
      <c r="Q112" s="74"/>
      <c r="R112" s="41"/>
    </row>
    <row r="113" spans="1:18" ht="12.75" customHeight="1">
      <c r="A113" s="6"/>
      <c r="B113" s="6"/>
      <c r="C113" s="121"/>
      <c r="D113" s="121"/>
      <c r="E113" s="121"/>
      <c r="F113" s="6"/>
      <c r="G113" s="6"/>
      <c r="H113" s="6"/>
      <c r="I113" s="6"/>
      <c r="J113" s="74"/>
      <c r="K113" s="74"/>
      <c r="L113" s="74"/>
      <c r="M113" s="74"/>
      <c r="N113" s="74"/>
      <c r="O113" s="74"/>
      <c r="P113" s="74"/>
      <c r="Q113" s="74"/>
      <c r="R113" s="41"/>
    </row>
    <row r="114" spans="1:18" ht="12.75">
      <c r="A114" s="7" t="s">
        <v>84</v>
      </c>
      <c r="B114" s="6"/>
      <c r="C114" s="6"/>
      <c r="D114" s="7"/>
      <c r="E114" s="58"/>
      <c r="F114" s="6"/>
      <c r="G114" s="58"/>
      <c r="H114" s="6"/>
      <c r="I114" s="6"/>
      <c r="J114" s="74"/>
      <c r="K114" s="74"/>
      <c r="L114" s="74"/>
      <c r="M114" s="74"/>
      <c r="N114" s="74"/>
      <c r="O114" s="74"/>
      <c r="P114" s="74"/>
      <c r="Q114" s="74"/>
      <c r="R114" s="41"/>
    </row>
    <row r="115" spans="1:18" ht="12.75">
      <c r="A115" s="124" t="s">
        <v>58</v>
      </c>
      <c r="B115" s="125"/>
      <c r="C115" s="125"/>
      <c r="D115" s="125"/>
      <c r="E115" s="238" t="s">
        <v>85</v>
      </c>
      <c r="F115" s="127" t="s">
        <v>50</v>
      </c>
      <c r="G115" s="126" t="s">
        <v>86</v>
      </c>
      <c r="H115" s="126" t="s">
        <v>49</v>
      </c>
      <c r="I115" s="128" t="s">
        <v>4</v>
      </c>
      <c r="J115" s="74"/>
      <c r="K115" s="74"/>
      <c r="L115" s="74"/>
      <c r="M115" s="74"/>
      <c r="N115" s="74"/>
      <c r="O115" s="74"/>
      <c r="P115" s="74"/>
      <c r="Q115" s="74"/>
      <c r="R115" s="41"/>
    </row>
    <row r="116" spans="1:18" ht="12.75">
      <c r="A116" s="129" t="s">
        <v>87</v>
      </c>
      <c r="B116" s="129"/>
      <c r="C116" s="7"/>
      <c r="D116" s="6"/>
      <c r="E116" s="6"/>
      <c r="F116" s="6"/>
      <c r="G116" s="6"/>
      <c r="H116" s="6"/>
      <c r="I116" s="6"/>
      <c r="J116" s="74"/>
      <c r="K116" s="74"/>
      <c r="L116" s="74"/>
      <c r="M116" s="74"/>
      <c r="N116" s="74"/>
      <c r="O116" s="74"/>
      <c r="P116" s="74"/>
      <c r="Q116" s="74"/>
      <c r="R116" s="41"/>
    </row>
    <row r="117" spans="1:18" ht="12.75">
      <c r="A117" s="6" t="s">
        <v>88</v>
      </c>
      <c r="B117" s="6"/>
      <c r="C117" s="7"/>
      <c r="D117" s="6"/>
      <c r="E117" s="130">
        <v>23</v>
      </c>
      <c r="F117" s="54" t="s">
        <v>90</v>
      </c>
      <c r="G117" s="131">
        <f>+D15</f>
        <v>100</v>
      </c>
      <c r="H117" s="54" t="s">
        <v>91</v>
      </c>
      <c r="I117" s="130">
        <f>+G117*E117</f>
        <v>2300</v>
      </c>
      <c r="J117" s="74"/>
      <c r="K117" s="74"/>
      <c r="L117" s="74"/>
      <c r="M117" s="74"/>
      <c r="N117" s="74"/>
      <c r="O117" s="74"/>
      <c r="P117" s="74"/>
      <c r="Q117" s="74"/>
      <c r="R117" s="41"/>
    </row>
    <row r="118" spans="1:18" ht="12.75">
      <c r="A118" s="6" t="s">
        <v>89</v>
      </c>
      <c r="B118" s="6"/>
      <c r="C118" s="7"/>
      <c r="D118" s="6"/>
      <c r="E118" s="130">
        <v>27</v>
      </c>
      <c r="F118" s="54" t="s">
        <v>92</v>
      </c>
      <c r="G118" s="132">
        <f>+I15</f>
        <v>9.090909090909092</v>
      </c>
      <c r="H118" s="54" t="s">
        <v>93</v>
      </c>
      <c r="I118" s="130">
        <f>+G118*E118</f>
        <v>245.45454545454547</v>
      </c>
      <c r="J118" s="74"/>
      <c r="K118" s="74"/>
      <c r="L118" s="74"/>
      <c r="M118" s="74"/>
      <c r="N118" s="74"/>
      <c r="O118" s="74"/>
      <c r="P118" s="74"/>
      <c r="Q118" s="74"/>
      <c r="R118" s="41"/>
    </row>
    <row r="119" spans="1:18" ht="12.75">
      <c r="A119" s="6"/>
      <c r="B119" s="6"/>
      <c r="C119" s="7"/>
      <c r="D119" s="6"/>
      <c r="E119" s="133"/>
      <c r="F119" s="6"/>
      <c r="G119" s="6"/>
      <c r="H119" s="6"/>
      <c r="I119" s="133"/>
      <c r="J119" s="74"/>
      <c r="K119" s="74"/>
      <c r="L119" s="74"/>
      <c r="M119" s="74"/>
      <c r="N119" s="74"/>
      <c r="O119" s="74"/>
      <c r="P119" s="74"/>
      <c r="Q119" s="74"/>
      <c r="R119" s="41"/>
    </row>
    <row r="120" spans="1:18" ht="12.75">
      <c r="A120" s="129" t="s">
        <v>100</v>
      </c>
      <c r="B120" s="129"/>
      <c r="C120" s="7"/>
      <c r="D120" s="6"/>
      <c r="E120" s="133"/>
      <c r="F120" s="6"/>
      <c r="G120" s="134">
        <f>SUM(G121:G124)</f>
        <v>120</v>
      </c>
      <c r="H120" s="54" t="s">
        <v>13</v>
      </c>
      <c r="I120" s="130">
        <f>SUM(I121:I124)</f>
        <v>7280</v>
      </c>
      <c r="J120" s="74"/>
      <c r="K120" s="74"/>
      <c r="L120" s="74"/>
      <c r="M120" s="74"/>
      <c r="N120" s="74"/>
      <c r="O120" s="74"/>
      <c r="P120" s="74"/>
      <c r="Q120" s="74"/>
      <c r="R120" s="41"/>
    </row>
    <row r="121" spans="1:18" ht="12.75">
      <c r="A121" s="6" t="s">
        <v>94</v>
      </c>
      <c r="B121" s="6"/>
      <c r="C121" s="7"/>
      <c r="D121" s="6"/>
      <c r="E121" s="130">
        <f>SUM(E127:E131)</f>
        <v>62</v>
      </c>
      <c r="F121" s="54" t="s">
        <v>12</v>
      </c>
      <c r="G121" s="134">
        <f>+G147</f>
        <v>100</v>
      </c>
      <c r="H121" s="54" t="s">
        <v>13</v>
      </c>
      <c r="I121" s="130">
        <f>+E121*G121</f>
        <v>6200</v>
      </c>
      <c r="J121" s="74"/>
      <c r="K121" s="74"/>
      <c r="L121" s="74"/>
      <c r="M121" s="74"/>
      <c r="N121" s="74"/>
      <c r="O121" s="74"/>
      <c r="P121" s="74"/>
      <c r="Q121" s="74"/>
      <c r="R121" s="41"/>
    </row>
    <row r="122" spans="1:18" ht="12.75">
      <c r="A122" s="6" t="s">
        <v>201</v>
      </c>
      <c r="B122" s="6"/>
      <c r="C122" s="7"/>
      <c r="D122" s="6"/>
      <c r="E122" s="130">
        <f>SUM(E127:E131)-E128</f>
        <v>54</v>
      </c>
      <c r="F122" s="54" t="s">
        <v>12</v>
      </c>
      <c r="G122" s="134">
        <f>+G148</f>
        <v>9.090909090909092</v>
      </c>
      <c r="H122" s="54" t="s">
        <v>13</v>
      </c>
      <c r="I122" s="130">
        <f>+E122*G122</f>
        <v>490.90909090909093</v>
      </c>
      <c r="J122" s="74"/>
      <c r="K122" s="74"/>
      <c r="L122" s="74"/>
      <c r="M122" s="74"/>
      <c r="N122" s="74"/>
      <c r="O122" s="74"/>
      <c r="P122" s="74"/>
      <c r="Q122" s="74"/>
      <c r="R122" s="41"/>
    </row>
    <row r="123" spans="1:18" ht="12.75">
      <c r="A123" s="6" t="s">
        <v>200</v>
      </c>
      <c r="B123" s="6"/>
      <c r="C123" s="7"/>
      <c r="D123" s="6"/>
      <c r="E123" s="130">
        <f>SUM(E127:E131)-E128</f>
        <v>54</v>
      </c>
      <c r="F123" s="54" t="s">
        <v>12</v>
      </c>
      <c r="G123" s="134">
        <f>+G146</f>
        <v>0</v>
      </c>
      <c r="H123" s="54" t="s">
        <v>13</v>
      </c>
      <c r="I123" s="130">
        <f>+E123*G123</f>
        <v>0</v>
      </c>
      <c r="J123" s="74"/>
      <c r="K123" s="74"/>
      <c r="L123" s="74"/>
      <c r="M123" s="74"/>
      <c r="N123" s="74"/>
      <c r="O123" s="74"/>
      <c r="P123" s="74"/>
      <c r="Q123" s="74"/>
      <c r="R123" s="41"/>
    </row>
    <row r="124" spans="1:18" ht="12.75">
      <c r="A124" s="6" t="s">
        <v>199</v>
      </c>
      <c r="B124" s="6"/>
      <c r="C124" s="7"/>
      <c r="D124" s="6"/>
      <c r="E124" s="130">
        <f>SUM(E127:E131)-E128</f>
        <v>54</v>
      </c>
      <c r="F124" s="54" t="s">
        <v>12</v>
      </c>
      <c r="G124" s="134">
        <f>+G149</f>
        <v>10.90909090909091</v>
      </c>
      <c r="H124" s="54" t="s">
        <v>13</v>
      </c>
      <c r="I124" s="130">
        <f>+E124*G124</f>
        <v>589.0909090909091</v>
      </c>
      <c r="J124" s="74"/>
      <c r="K124" s="74"/>
      <c r="L124" s="74"/>
      <c r="M124" s="74"/>
      <c r="N124" s="74"/>
      <c r="O124" s="74"/>
      <c r="P124" s="74"/>
      <c r="Q124" s="74"/>
      <c r="R124" s="41"/>
    </row>
    <row r="125" spans="1:18" ht="12.75">
      <c r="A125" s="6"/>
      <c r="B125" s="6"/>
      <c r="C125" s="7"/>
      <c r="D125" s="6"/>
      <c r="E125" s="133"/>
      <c r="F125" s="6"/>
      <c r="G125" s="6"/>
      <c r="H125" s="6"/>
      <c r="I125" s="133"/>
      <c r="J125" s="74"/>
      <c r="K125" s="74"/>
      <c r="L125" s="74"/>
      <c r="M125" s="74"/>
      <c r="N125" s="74"/>
      <c r="O125" s="74"/>
      <c r="P125" s="74"/>
      <c r="Q125" s="74"/>
      <c r="R125" s="41"/>
    </row>
    <row r="126" spans="1:18" ht="12.75">
      <c r="A126" s="129" t="s">
        <v>118</v>
      </c>
      <c r="B126" s="6"/>
      <c r="C126" s="7"/>
      <c r="D126" s="70"/>
      <c r="E126" s="6"/>
      <c r="F126" s="6"/>
      <c r="G126" s="6"/>
      <c r="H126" s="6"/>
      <c r="I126" s="6"/>
      <c r="J126" s="74"/>
      <c r="K126" s="74"/>
      <c r="L126" s="74"/>
      <c r="M126" s="74"/>
      <c r="N126" s="74"/>
      <c r="O126" s="74"/>
      <c r="P126" s="74"/>
      <c r="Q126" s="74"/>
      <c r="R126" s="41"/>
    </row>
    <row r="127" spans="1:18" ht="12.75">
      <c r="A127" s="6" t="s">
        <v>95</v>
      </c>
      <c r="B127" s="6"/>
      <c r="C127" s="6"/>
      <c r="D127" s="6"/>
      <c r="E127" s="26">
        <v>42</v>
      </c>
      <c r="F127" s="6" t="s">
        <v>96</v>
      </c>
      <c r="G127" s="6"/>
      <c r="H127" s="6"/>
      <c r="I127" s="6"/>
      <c r="J127" s="74"/>
      <c r="K127" s="74"/>
      <c r="L127" s="74"/>
      <c r="M127" s="74"/>
      <c r="N127" s="74"/>
      <c r="O127" s="74"/>
      <c r="P127" s="74"/>
      <c r="Q127" s="74"/>
      <c r="R127" s="41"/>
    </row>
    <row r="128" spans="1:18" ht="12.75">
      <c r="A128" s="6" t="s">
        <v>97</v>
      </c>
      <c r="B128" s="6"/>
      <c r="C128" s="7"/>
      <c r="D128" s="6"/>
      <c r="E128" s="26">
        <v>8</v>
      </c>
      <c r="F128" s="6" t="s">
        <v>98</v>
      </c>
      <c r="G128" s="6"/>
      <c r="H128" s="6"/>
      <c r="I128" s="6"/>
      <c r="J128" s="74"/>
      <c r="K128" s="74"/>
      <c r="L128" s="74"/>
      <c r="M128" s="74"/>
      <c r="N128" s="74"/>
      <c r="O128" s="74"/>
      <c r="P128" s="74"/>
      <c r="Q128" s="74"/>
      <c r="R128" s="41"/>
    </row>
    <row r="129" spans="1:18" ht="12.75">
      <c r="A129" s="6" t="s">
        <v>99</v>
      </c>
      <c r="B129" s="6"/>
      <c r="C129" s="7"/>
      <c r="D129" s="6"/>
      <c r="E129" s="26">
        <v>5</v>
      </c>
      <c r="F129" s="6" t="s">
        <v>103</v>
      </c>
      <c r="G129" s="6"/>
      <c r="H129" s="6"/>
      <c r="I129" s="6"/>
      <c r="J129" s="74"/>
      <c r="K129" s="74"/>
      <c r="L129" s="74"/>
      <c r="M129" s="74"/>
      <c r="N129" s="74"/>
      <c r="O129" s="74"/>
      <c r="P129" s="74"/>
      <c r="Q129" s="74"/>
      <c r="R129" s="41"/>
    </row>
    <row r="130" spans="1:18" ht="12.75">
      <c r="A130" s="6" t="s">
        <v>101</v>
      </c>
      <c r="B130" s="6"/>
      <c r="C130" s="7"/>
      <c r="D130" s="6"/>
      <c r="E130" s="26">
        <v>3</v>
      </c>
      <c r="F130" s="6" t="s">
        <v>104</v>
      </c>
      <c r="G130" s="6"/>
      <c r="H130" s="6"/>
      <c r="I130" s="6"/>
      <c r="J130" s="74"/>
      <c r="K130" s="74"/>
      <c r="L130" s="74"/>
      <c r="M130" s="74"/>
      <c r="N130" s="74"/>
      <c r="O130" s="74"/>
      <c r="P130" s="74"/>
      <c r="Q130" s="74"/>
      <c r="R130" s="41"/>
    </row>
    <row r="131" spans="1:18" ht="12.75">
      <c r="A131" s="56" t="s">
        <v>102</v>
      </c>
      <c r="B131" s="56"/>
      <c r="C131" s="7"/>
      <c r="D131" s="6"/>
      <c r="E131" s="26">
        <v>4</v>
      </c>
      <c r="F131" s="6" t="s">
        <v>105</v>
      </c>
      <c r="G131" s="6"/>
      <c r="H131" s="6"/>
      <c r="I131" s="6"/>
      <c r="J131" s="74"/>
      <c r="K131" s="74"/>
      <c r="L131" s="74"/>
      <c r="M131" s="74"/>
      <c r="N131" s="74"/>
      <c r="O131" s="74"/>
      <c r="P131" s="74"/>
      <c r="Q131" s="74"/>
      <c r="R131" s="41"/>
    </row>
    <row r="132" spans="1:18" ht="12.75">
      <c r="A132" s="56"/>
      <c r="B132" s="56"/>
      <c r="C132" s="7"/>
      <c r="D132" s="6"/>
      <c r="E132" s="135"/>
      <c r="F132" s="6"/>
      <c r="G132" s="6"/>
      <c r="H132" s="6"/>
      <c r="I132" s="6"/>
      <c r="J132" s="74"/>
      <c r="K132" s="74"/>
      <c r="L132" s="74"/>
      <c r="M132" s="74"/>
      <c r="N132" s="74"/>
      <c r="O132" s="74"/>
      <c r="P132" s="74"/>
      <c r="Q132" s="74"/>
      <c r="R132" s="41"/>
    </row>
    <row r="133" spans="1:18" ht="6.75" customHeight="1">
      <c r="A133" s="136"/>
      <c r="B133" s="136"/>
      <c r="C133" s="115"/>
      <c r="D133" s="78"/>
      <c r="E133" s="137"/>
      <c r="F133" s="78"/>
      <c r="G133" s="78"/>
      <c r="H133" s="78"/>
      <c r="I133" s="78"/>
      <c r="J133" s="74"/>
      <c r="K133" s="74"/>
      <c r="L133" s="74"/>
      <c r="M133" s="74"/>
      <c r="N133" s="74"/>
      <c r="O133" s="74"/>
      <c r="P133" s="74"/>
      <c r="Q133" s="74"/>
      <c r="R133" s="41"/>
    </row>
    <row r="134" spans="1:18" ht="7.5" customHeight="1">
      <c r="A134" s="6"/>
      <c r="B134" s="6"/>
      <c r="C134" s="7"/>
      <c r="D134" s="138"/>
      <c r="E134" s="6"/>
      <c r="F134" s="6"/>
      <c r="G134" s="6"/>
      <c r="H134" s="6"/>
      <c r="I134" s="6"/>
      <c r="J134" s="74"/>
      <c r="K134" s="74"/>
      <c r="L134" s="74"/>
      <c r="M134" s="74"/>
      <c r="N134" s="74"/>
      <c r="O134" s="74"/>
      <c r="P134" s="74"/>
      <c r="Q134" s="74"/>
      <c r="R134" s="41"/>
    </row>
    <row r="135" spans="1:18" ht="12.75">
      <c r="A135" s="6" t="s">
        <v>106</v>
      </c>
      <c r="B135" s="6"/>
      <c r="C135" s="7"/>
      <c r="D135" s="6"/>
      <c r="E135" s="6"/>
      <c r="F135" s="6"/>
      <c r="G135" s="6"/>
      <c r="H135" s="6"/>
      <c r="I135" s="6"/>
      <c r="J135" s="74"/>
      <c r="K135" s="74"/>
      <c r="L135" s="74"/>
      <c r="M135" s="74"/>
      <c r="N135" s="74"/>
      <c r="O135" s="74"/>
      <c r="P135" s="74"/>
      <c r="Q135" s="74"/>
      <c r="R135" s="41"/>
    </row>
    <row r="136" spans="1:18" ht="12.75">
      <c r="A136" s="61" t="s">
        <v>117</v>
      </c>
      <c r="B136" s="61"/>
      <c r="C136" s="61"/>
      <c r="D136" s="131">
        <v>31</v>
      </c>
      <c r="E136" s="54" t="s">
        <v>107</v>
      </c>
      <c r="F136" s="6"/>
      <c r="G136" s="6"/>
      <c r="H136" s="6"/>
      <c r="I136" s="6"/>
      <c r="J136" s="74"/>
      <c r="K136" s="74"/>
      <c r="L136" s="74"/>
      <c r="M136" s="74"/>
      <c r="N136" s="74"/>
      <c r="O136" s="74"/>
      <c r="P136" s="74"/>
      <c r="Q136" s="74"/>
      <c r="R136" s="41"/>
    </row>
    <row r="137" spans="1:19" s="15" customFormat="1" ht="12.75" customHeight="1">
      <c r="A137" s="92" t="s">
        <v>171</v>
      </c>
      <c r="B137" s="61"/>
      <c r="C137" s="100"/>
      <c r="D137" s="256"/>
      <c r="E137" s="73"/>
      <c r="F137" s="109"/>
      <c r="G137" s="109"/>
      <c r="H137" s="109"/>
      <c r="I137" s="109"/>
      <c r="J137" s="74"/>
      <c r="K137" s="74"/>
      <c r="L137" s="74"/>
      <c r="M137" s="74"/>
      <c r="N137" s="74"/>
      <c r="O137" s="74"/>
      <c r="P137" s="74"/>
      <c r="Q137" s="74"/>
      <c r="R137" s="139"/>
      <c r="S137" s="34"/>
    </row>
    <row r="138" spans="1:19" s="15" customFormat="1" ht="12.75" customHeight="1">
      <c r="A138" s="252" t="s">
        <v>119</v>
      </c>
      <c r="B138" s="61"/>
      <c r="C138" s="100"/>
      <c r="D138" s="257">
        <f>+D19</f>
        <v>14</v>
      </c>
      <c r="E138" s="73" t="s">
        <v>107</v>
      </c>
      <c r="F138" s="109"/>
      <c r="G138" s="109"/>
      <c r="H138" s="109"/>
      <c r="I138" s="109"/>
      <c r="J138" s="74"/>
      <c r="K138" s="74"/>
      <c r="L138" s="74"/>
      <c r="M138" s="74"/>
      <c r="N138" s="74"/>
      <c r="O138" s="74"/>
      <c r="P138" s="74"/>
      <c r="Q138" s="74"/>
      <c r="R138" s="139"/>
      <c r="S138" s="34"/>
    </row>
    <row r="139" spans="1:18" ht="12.75">
      <c r="A139" s="92" t="s">
        <v>170</v>
      </c>
      <c r="B139" s="61"/>
      <c r="C139" s="61"/>
      <c r="D139" s="131">
        <f>SUM(D136:D137)</f>
        <v>31</v>
      </c>
      <c r="E139" s="54" t="s">
        <v>107</v>
      </c>
      <c r="F139" s="6"/>
      <c r="G139" s="6"/>
      <c r="H139" s="6"/>
      <c r="I139" s="6"/>
      <c r="J139" s="140"/>
      <c r="K139" s="140"/>
      <c r="L139" s="140"/>
      <c r="M139" s="140"/>
      <c r="N139" s="140"/>
      <c r="O139" s="140"/>
      <c r="P139" s="140"/>
      <c r="Q139" s="140"/>
      <c r="R139" s="41"/>
    </row>
    <row r="140" spans="1:18" ht="12.75">
      <c r="A140" s="92" t="s">
        <v>169</v>
      </c>
      <c r="B140" s="61"/>
      <c r="C140" s="61"/>
      <c r="D140" s="1">
        <v>7</v>
      </c>
      <c r="E140" s="54" t="s">
        <v>107</v>
      </c>
      <c r="F140" s="6"/>
      <c r="G140" s="6"/>
      <c r="H140" s="6"/>
      <c r="I140" s="6"/>
      <c r="J140" s="74"/>
      <c r="K140" s="74"/>
      <c r="L140" s="74"/>
      <c r="M140" s="74"/>
      <c r="N140" s="74"/>
      <c r="O140" s="74"/>
      <c r="P140" s="74"/>
      <c r="Q140" s="74"/>
      <c r="R140" s="41"/>
    </row>
    <row r="141" spans="1:18" ht="12.75">
      <c r="A141" s="92" t="s">
        <v>168</v>
      </c>
      <c r="B141" s="61"/>
      <c r="C141" s="61"/>
      <c r="D141" s="131">
        <f>+D139-D140</f>
        <v>24</v>
      </c>
      <c r="E141" s="54" t="s">
        <v>107</v>
      </c>
      <c r="F141" s="6"/>
      <c r="G141" s="6"/>
      <c r="H141" s="6"/>
      <c r="I141" s="6"/>
      <c r="J141" s="74"/>
      <c r="K141" s="74"/>
      <c r="L141" s="74"/>
      <c r="M141" s="74"/>
      <c r="N141" s="74"/>
      <c r="O141" s="74"/>
      <c r="P141" s="74"/>
      <c r="Q141" s="74"/>
      <c r="R141" s="41"/>
    </row>
    <row r="142" spans="1:18" ht="12.75">
      <c r="A142" s="92" t="s">
        <v>167</v>
      </c>
      <c r="B142" s="61"/>
      <c r="C142" s="61"/>
      <c r="D142" s="1">
        <v>68</v>
      </c>
      <c r="E142" s="54" t="s">
        <v>107</v>
      </c>
      <c r="F142" s="6"/>
      <c r="G142" s="6"/>
      <c r="H142" s="6"/>
      <c r="I142" s="6"/>
      <c r="J142" s="74"/>
      <c r="K142" s="74"/>
      <c r="L142" s="74"/>
      <c r="M142" s="74"/>
      <c r="N142" s="74"/>
      <c r="O142" s="74"/>
      <c r="P142" s="74"/>
      <c r="Q142" s="74"/>
      <c r="R142" s="41"/>
    </row>
    <row r="143" spans="1:18" ht="12.75">
      <c r="A143" s="92" t="s">
        <v>176</v>
      </c>
      <c r="B143" s="61"/>
      <c r="C143" s="61"/>
      <c r="D143" s="244">
        <f>+D142-D141</f>
        <v>44</v>
      </c>
      <c r="E143" s="54" t="s">
        <v>107</v>
      </c>
      <c r="F143" s="6"/>
      <c r="G143" s="6"/>
      <c r="H143" s="6"/>
      <c r="I143" s="6"/>
      <c r="J143" s="74"/>
      <c r="K143" s="74"/>
      <c r="L143" s="74"/>
      <c r="M143" s="74"/>
      <c r="N143" s="74"/>
      <c r="O143" s="74"/>
      <c r="P143" s="74"/>
      <c r="Q143" s="74"/>
      <c r="R143" s="41"/>
    </row>
    <row r="144" spans="1:18" ht="12.75" customHeight="1">
      <c r="A144" s="92" t="s">
        <v>120</v>
      </c>
      <c r="B144" s="61"/>
      <c r="C144" s="100"/>
      <c r="D144" s="242"/>
      <c r="E144" s="61"/>
      <c r="F144" s="6"/>
      <c r="G144" s="6"/>
      <c r="H144" s="6"/>
      <c r="I144" s="6"/>
      <c r="J144" s="74"/>
      <c r="K144" s="74"/>
      <c r="L144" s="74"/>
      <c r="M144" s="74"/>
      <c r="N144" s="74"/>
      <c r="O144" s="74"/>
      <c r="P144" s="74"/>
      <c r="Q144" s="74"/>
      <c r="R144" s="41"/>
    </row>
    <row r="145" spans="1:18" ht="12.75" customHeight="1">
      <c r="A145" s="252" t="s">
        <v>177</v>
      </c>
      <c r="B145" s="61"/>
      <c r="C145" s="100"/>
      <c r="D145" s="243">
        <f>+D20*D143</f>
        <v>356.88888888888886</v>
      </c>
      <c r="E145" s="61" t="s">
        <v>107</v>
      </c>
      <c r="F145" s="6"/>
      <c r="G145" s="6"/>
      <c r="H145" s="6"/>
      <c r="I145" s="6"/>
      <c r="J145" s="74"/>
      <c r="K145" s="74"/>
      <c r="L145" s="74"/>
      <c r="M145" s="74"/>
      <c r="N145" s="74"/>
      <c r="O145" s="74"/>
      <c r="P145" s="74"/>
      <c r="Q145" s="74"/>
      <c r="R145" s="41"/>
    </row>
    <row r="146" spans="1:18" ht="12.75">
      <c r="A146" s="92" t="s">
        <v>178</v>
      </c>
      <c r="B146" s="61"/>
      <c r="C146" s="61"/>
      <c r="D146" s="245">
        <f>+D144/365</f>
        <v>0</v>
      </c>
      <c r="E146" s="54" t="s">
        <v>108</v>
      </c>
      <c r="F146" s="6"/>
      <c r="G146" s="134">
        <f>+D146*D15</f>
        <v>0</v>
      </c>
      <c r="H146" s="54" t="s">
        <v>109</v>
      </c>
      <c r="I146" s="6"/>
      <c r="J146" s="74"/>
      <c r="K146" s="74"/>
      <c r="L146" s="74"/>
      <c r="M146" s="74"/>
      <c r="N146" s="74"/>
      <c r="O146" s="74"/>
      <c r="P146" s="74"/>
      <c r="Q146" s="74"/>
      <c r="R146" s="41"/>
    </row>
    <row r="147" spans="1:18" ht="12.75">
      <c r="A147" s="92" t="s">
        <v>121</v>
      </c>
      <c r="B147" s="61"/>
      <c r="C147" s="61"/>
      <c r="D147" s="141">
        <v>1</v>
      </c>
      <c r="E147" s="54" t="s">
        <v>116</v>
      </c>
      <c r="F147" s="6"/>
      <c r="G147" s="134">
        <f>+D147*D15</f>
        <v>100</v>
      </c>
      <c r="H147" s="54" t="s">
        <v>110</v>
      </c>
      <c r="I147" s="6"/>
      <c r="J147" s="74"/>
      <c r="K147" s="74"/>
      <c r="L147" s="74"/>
      <c r="M147" s="74"/>
      <c r="N147" s="74"/>
      <c r="O147" s="74"/>
      <c r="P147" s="74"/>
      <c r="Q147" s="74"/>
      <c r="R147" s="41"/>
    </row>
    <row r="148" spans="1:18" ht="12.75">
      <c r="A148" s="92" t="s">
        <v>122</v>
      </c>
      <c r="B148" s="61"/>
      <c r="C148" s="61"/>
      <c r="D148" s="141">
        <f>+I15/D15</f>
        <v>0.09090909090909091</v>
      </c>
      <c r="E148" s="54" t="s">
        <v>116</v>
      </c>
      <c r="F148" s="6"/>
      <c r="G148" s="134">
        <f>+D148*D15</f>
        <v>9.090909090909092</v>
      </c>
      <c r="H148" s="54" t="s">
        <v>111</v>
      </c>
      <c r="I148" s="6"/>
      <c r="J148" s="74"/>
      <c r="K148" s="74"/>
      <c r="L148" s="74"/>
      <c r="M148" s="74"/>
      <c r="N148" s="74"/>
      <c r="O148" s="74"/>
      <c r="P148" s="74"/>
      <c r="Q148" s="74"/>
      <c r="R148" s="41"/>
    </row>
    <row r="149" spans="1:18" ht="12.75">
      <c r="A149" s="92" t="s">
        <v>202</v>
      </c>
      <c r="B149" s="61"/>
      <c r="C149" s="61"/>
      <c r="D149" s="215">
        <v>0.1</v>
      </c>
      <c r="E149" s="184" t="s">
        <v>203</v>
      </c>
      <c r="F149" s="182"/>
      <c r="G149" s="134">
        <f>+(G147+G148)*D149</f>
        <v>10.90909090909091</v>
      </c>
      <c r="H149" s="54" t="s">
        <v>204</v>
      </c>
      <c r="I149" s="6"/>
      <c r="J149" s="74"/>
      <c r="K149" s="74"/>
      <c r="L149" s="74"/>
      <c r="M149" s="74"/>
      <c r="N149" s="74"/>
      <c r="O149" s="74"/>
      <c r="P149" s="74"/>
      <c r="Q149" s="74"/>
      <c r="R149" s="41"/>
    </row>
    <row r="150" spans="1:18" ht="12.75">
      <c r="A150" s="92" t="s">
        <v>179</v>
      </c>
      <c r="B150" s="61"/>
      <c r="C150" s="61"/>
      <c r="D150" s="132">
        <f>+D15+(D15*D146)+I15</f>
        <v>109.0909090909091</v>
      </c>
      <c r="E150" s="54" t="s">
        <v>123</v>
      </c>
      <c r="F150" s="6"/>
      <c r="G150" s="134">
        <f>SUM(G146:G149)</f>
        <v>120</v>
      </c>
      <c r="H150" s="54" t="s">
        <v>112</v>
      </c>
      <c r="I150" s="6"/>
      <c r="J150" s="74"/>
      <c r="K150" s="74"/>
      <c r="L150" s="74"/>
      <c r="M150" s="74"/>
      <c r="N150" s="74"/>
      <c r="O150" s="74"/>
      <c r="P150" s="74"/>
      <c r="Q150" s="74"/>
      <c r="R150" s="41"/>
    </row>
    <row r="151" spans="1:18" ht="12.75">
      <c r="A151" s="142"/>
      <c r="B151" s="142"/>
      <c r="C151" s="142"/>
      <c r="D151" s="142"/>
      <c r="E151" s="142"/>
      <c r="F151" s="142"/>
      <c r="G151" s="142"/>
      <c r="H151" s="142"/>
      <c r="I151" s="142"/>
      <c r="J151" s="74"/>
      <c r="K151" s="74"/>
      <c r="L151" s="74"/>
      <c r="M151" s="74"/>
      <c r="N151" s="74"/>
      <c r="O151" s="74"/>
      <c r="P151" s="74"/>
      <c r="Q151" s="74"/>
      <c r="R151" s="41"/>
    </row>
    <row r="152" spans="1:18" ht="6.75" customHeight="1">
      <c r="A152" s="136"/>
      <c r="B152" s="136"/>
      <c r="C152" s="115"/>
      <c r="D152" s="78"/>
      <c r="E152" s="137"/>
      <c r="F152" s="78"/>
      <c r="G152" s="78"/>
      <c r="H152" s="78"/>
      <c r="I152" s="78"/>
      <c r="J152" s="74"/>
      <c r="K152" s="74"/>
      <c r="L152" s="74"/>
      <c r="M152" s="74"/>
      <c r="N152" s="74"/>
      <c r="O152" s="74"/>
      <c r="P152" s="74"/>
      <c r="Q152" s="74"/>
      <c r="R152" s="41"/>
    </row>
    <row r="153" spans="1:18" ht="12.75">
      <c r="A153" s="283"/>
      <c r="B153" s="284"/>
      <c r="C153" s="284"/>
      <c r="D153" s="235" t="s">
        <v>113</v>
      </c>
      <c r="E153" s="284"/>
      <c r="F153" s="284"/>
      <c r="G153" s="284"/>
      <c r="H153" s="284"/>
      <c r="I153" s="284"/>
      <c r="J153" s="74"/>
      <c r="K153" s="74"/>
      <c r="L153" s="74"/>
      <c r="M153" s="74"/>
      <c r="N153" s="74"/>
      <c r="O153" s="74"/>
      <c r="P153" s="74"/>
      <c r="Q153" s="74"/>
      <c r="R153" s="41"/>
    </row>
    <row r="154" spans="1:18" ht="12.75">
      <c r="A154" s="143"/>
      <c r="B154" s="143"/>
      <c r="C154" s="143"/>
      <c r="D154" s="235"/>
      <c r="E154" s="142"/>
      <c r="F154" s="142"/>
      <c r="G154" s="142"/>
      <c r="H154" s="142"/>
      <c r="I154" s="142"/>
      <c r="J154" s="74"/>
      <c r="K154" s="74"/>
      <c r="L154" s="74"/>
      <c r="M154" s="74"/>
      <c r="N154" s="74"/>
      <c r="O154" s="74"/>
      <c r="P154" s="74"/>
      <c r="Q154" s="74"/>
      <c r="R154" s="41"/>
    </row>
    <row r="155" spans="1:18" ht="12.75">
      <c r="A155" s="279"/>
      <c r="B155" s="282"/>
      <c r="C155" s="282"/>
      <c r="D155" s="234" t="s">
        <v>114</v>
      </c>
      <c r="E155" s="282"/>
      <c r="F155" s="282"/>
      <c r="G155" s="282"/>
      <c r="H155" s="282"/>
      <c r="I155" s="282"/>
      <c r="J155" s="74"/>
      <c r="K155" s="74"/>
      <c r="L155" s="74"/>
      <c r="M155" s="74"/>
      <c r="N155" s="74"/>
      <c r="O155" s="74"/>
      <c r="P155" s="74"/>
      <c r="Q155" s="74"/>
      <c r="R155" s="41"/>
    </row>
    <row r="156" spans="1:18" ht="12.75">
      <c r="A156" s="279"/>
      <c r="B156" s="282"/>
      <c r="C156" s="282"/>
      <c r="D156" s="234" t="s">
        <v>115</v>
      </c>
      <c r="E156" s="282"/>
      <c r="F156" s="282"/>
      <c r="G156" s="282"/>
      <c r="H156" s="282"/>
      <c r="I156" s="282"/>
      <c r="J156" s="74"/>
      <c r="K156" s="74"/>
      <c r="L156" s="74"/>
      <c r="M156" s="74"/>
      <c r="N156" s="74"/>
      <c r="O156" s="74"/>
      <c r="P156" s="74"/>
      <c r="Q156" s="74"/>
      <c r="R156" s="41"/>
    </row>
    <row r="157" spans="1:18" ht="12.75" customHeight="1">
      <c r="A157" s="280"/>
      <c r="B157" s="281"/>
      <c r="C157" s="281"/>
      <c r="D157" s="236" t="s">
        <v>22</v>
      </c>
      <c r="E157" s="281"/>
      <c r="F157" s="281"/>
      <c r="G157" s="281"/>
      <c r="H157" s="281"/>
      <c r="I157" s="281"/>
      <c r="J157" s="74"/>
      <c r="K157" s="74"/>
      <c r="L157" s="74"/>
      <c r="M157" s="74"/>
      <c r="N157" s="74"/>
      <c r="O157" s="74"/>
      <c r="P157" s="74"/>
      <c r="Q157" s="74"/>
      <c r="R157" s="41"/>
    </row>
    <row r="158" spans="1:18" ht="12.75">
      <c r="A158" s="279"/>
      <c r="B158" s="279"/>
      <c r="C158" s="279"/>
      <c r="D158" s="234" t="s">
        <v>0</v>
      </c>
      <c r="E158" s="279"/>
      <c r="F158" s="279"/>
      <c r="G158" s="279"/>
      <c r="H158" s="279"/>
      <c r="I158" s="279"/>
      <c r="J158" s="74"/>
      <c r="K158" s="74"/>
      <c r="L158" s="74"/>
      <c r="M158" s="74"/>
      <c r="N158" s="74"/>
      <c r="O158" s="74"/>
      <c r="P158" s="74"/>
      <c r="Q158" s="74"/>
      <c r="R158" s="41"/>
    </row>
    <row r="159" spans="1:9" ht="12.75">
      <c r="A159" s="18"/>
      <c r="B159" s="18"/>
      <c r="C159" s="18"/>
      <c r="D159" s="18"/>
      <c r="E159" s="18"/>
      <c r="F159" s="18"/>
      <c r="G159" s="18"/>
      <c r="H159" s="18"/>
      <c r="I159" s="18"/>
    </row>
  </sheetData>
  <sheetProtection/>
  <protectedRanges>
    <protectedRange sqref="D149" name="Range26"/>
    <protectedRange sqref="D142" name="Range25"/>
    <protectedRange sqref="D140" name="Range24"/>
    <protectedRange sqref="E127:E131" name="Range23"/>
    <protectedRange sqref="B75:B76" name="Range17"/>
    <protectedRange sqref="A71:A73" name="Range16"/>
    <protectedRange sqref="I63:I74" name="Range15"/>
    <protectedRange sqref="G60:G62" name="Range14"/>
    <protectedRange sqref="E60:E62" name="Range13"/>
    <protectedRange sqref="G49" name="Range12"/>
    <protectedRange sqref="E49:E51" name="Range11"/>
    <protectedRange sqref="C51" name="Range10"/>
    <protectedRange sqref="D37:D40" name="Range8"/>
    <protectedRange sqref="D31" name="Range7"/>
    <protectedRange sqref="D28" name="Range6"/>
    <protectedRange sqref="D22" name="Range5"/>
    <protectedRange sqref="I17:I18" name="Range4"/>
    <protectedRange sqref="D17:D19" name="Range3"/>
    <protectedRange sqref="D14:D15" name="Range2"/>
    <protectedRange sqref="I12" name="Range1"/>
    <protectedRange sqref="N16:N22" name="Range9"/>
    <protectedRange sqref="B88" name="Range18"/>
    <protectedRange sqref="A91:A92" name="Range19"/>
    <protectedRange sqref="I83:I86" name="Range20"/>
    <protectedRange sqref="I90:I92" name="Range21"/>
    <protectedRange sqref="G105:G110" name="Range22"/>
  </protectedRanges>
  <conditionalFormatting sqref="D9:D10 K24:K25">
    <cfRule type="cellIs" priority="1" dxfId="2" operator="lessThan" stopIfTrue="1">
      <formula>0</formula>
    </cfRule>
  </conditionalFormatting>
  <conditionalFormatting sqref="K26:K27">
    <cfRule type="cellIs" priority="2" dxfId="1" operator="lessThan" stopIfTrue="1">
      <formula>0</formula>
    </cfRule>
  </conditionalFormatting>
  <conditionalFormatting sqref="N16:N19 N22">
    <cfRule type="cellIs" priority="3" dxfId="0" operator="lessThan" stopIfTrue="1">
      <formula>0</formula>
    </cfRule>
  </conditionalFormatting>
  <hyperlinks>
    <hyperlink ref="D157" r:id="rId1" display="ag.info.omafra@ontario.ca"/>
  </hyperlinks>
  <printOptions/>
  <pageMargins left="0.2" right="0.2" top="0.5" bottom="0.5" header="0.5" footer="0.5"/>
  <pageSetup horizontalDpi="600" verticalDpi="600" orientation="portrait" paperSize="5" scale="95" r:id="rId3"/>
  <rowBreaks count="1" manualBreakCount="1">
    <brk id="79" max="255" man="1"/>
  </rowBreaks>
  <colBreaks count="1" manualBreakCount="1">
    <brk id="9"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OMAFRA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Molenhuis</dc:creator>
  <cp:keywords/>
  <dc:description/>
  <cp:lastModifiedBy>Dean, Brooke (OMAFRA)</cp:lastModifiedBy>
  <cp:lastPrinted>2011-05-31T20:36:37Z</cp:lastPrinted>
  <dcterms:created xsi:type="dcterms:W3CDTF">2003-10-28T16:37:14Z</dcterms:created>
  <dcterms:modified xsi:type="dcterms:W3CDTF">2015-12-14T13:54:04Z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