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https://ontariogov-my.sharepoint.com/personal/john_molenhuis_ontario_ca/Documents/Documents/Data/Analysis Tools/AnalyzerTools/french_calcs/"/>
    </mc:Choice>
  </mc:AlternateContent>
  <xr:revisionPtr revIDLastSave="30" documentId="8_{1D2D34A9-83FA-4811-83D7-AC39B6A987F8}" xr6:coauthVersionLast="47" xr6:coauthVersionMax="47" xr10:uidLastSave="{A7B022E0-6E2C-4565-9DF6-CF3882F97D01}"/>
  <bookViews>
    <workbookView xWindow="-103" yWindow="-103" windowWidth="22149" windowHeight="11949" xr2:uid="{00000000-000D-0000-FFFF-FFFF00000000}"/>
  </bookViews>
  <sheets>
    <sheet name="Note" sheetId="5" r:id="rId1"/>
    <sheet name="Récolte" sheetId="2" r:id="rId2"/>
    <sheet name="Prix-Rendement" sheetId="4" r:id="rId3"/>
  </sheets>
  <definedNames>
    <definedName name="_xlnm.Print_Area" localSheetId="1">Récolte!$A$1:$G$107</definedName>
    <definedName name="yiel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2" l="1"/>
  <c r="F6" i="2"/>
  <c r="F13" i="2" s="1"/>
  <c r="F66" i="2"/>
  <c r="F95" i="2"/>
  <c r="F25" i="2"/>
  <c r="F57" i="2"/>
  <c r="F73" i="2"/>
  <c r="F89" i="2" s="1"/>
  <c r="F74" i="2"/>
  <c r="F75" i="2"/>
  <c r="F76" i="2"/>
  <c r="F77" i="2"/>
  <c r="F78" i="2"/>
  <c r="F80" i="2"/>
  <c r="F81" i="2"/>
  <c r="F82" i="2"/>
  <c r="F83" i="2"/>
  <c r="F84" i="2"/>
  <c r="F85" i="2"/>
  <c r="F87" i="2"/>
  <c r="F88" i="2"/>
  <c r="F42" i="2"/>
  <c r="F38" i="2"/>
  <c r="F39" i="2"/>
  <c r="F40" i="2"/>
  <c r="F41" i="2"/>
  <c r="F43" i="2"/>
  <c r="F45" i="2"/>
  <c r="F46" i="2"/>
  <c r="F61" i="2" s="1"/>
  <c r="F47" i="2"/>
  <c r="F48" i="2"/>
  <c r="F49" i="2"/>
  <c r="F50" i="2"/>
  <c r="F51" i="2"/>
  <c r="F52" i="2"/>
  <c r="F53" i="2"/>
  <c r="F54" i="2"/>
  <c r="F55" i="2"/>
  <c r="F56" i="2"/>
  <c r="F59" i="2"/>
  <c r="F60" i="2"/>
  <c r="F36" i="2"/>
  <c r="F37" i="2"/>
  <c r="F5" i="4"/>
  <c r="F10" i="4" s="1"/>
  <c r="E5" i="4"/>
  <c r="E7" i="4" s="1"/>
  <c r="D5" i="4"/>
  <c r="D7" i="4" s="1"/>
  <c r="D10" i="4"/>
  <c r="C5" i="4"/>
  <c r="C7" i="4" s="1"/>
  <c r="C9" i="4"/>
  <c r="B5" i="4"/>
  <c r="B10" i="4" s="1"/>
  <c r="E8" i="4"/>
  <c r="E6" i="4"/>
  <c r="G15" i="2"/>
  <c r="F26" i="2"/>
  <c r="F27" i="2"/>
  <c r="F29" i="2" s="1"/>
  <c r="F28" i="2"/>
  <c r="D6" i="4"/>
  <c r="E9" i="4"/>
  <c r="C10" i="4"/>
  <c r="E10" i="4"/>
  <c r="C6" i="4"/>
  <c r="D9" i="4"/>
  <c r="F6" i="4"/>
  <c r="D8" i="4"/>
  <c r="F97" i="2" l="1"/>
  <c r="G97" i="2" s="1"/>
  <c r="G89" i="2"/>
  <c r="G61" i="2"/>
  <c r="F68" i="2"/>
  <c r="G29" i="2"/>
  <c r="G13" i="2"/>
  <c r="G17" i="2" s="1"/>
  <c r="F17" i="2"/>
  <c r="F9" i="4"/>
  <c r="C8" i="4"/>
  <c r="F8" i="4"/>
  <c r="B8" i="4"/>
  <c r="B7" i="4"/>
  <c r="B6" i="4"/>
  <c r="B9" i="4"/>
  <c r="F7" i="4"/>
  <c r="F100" i="2" l="1"/>
  <c r="G68" i="2"/>
  <c r="G100" i="2" l="1"/>
  <c r="G102" i="2" s="1"/>
  <c r="F102" i="2"/>
  <c r="F104" i="2" s="1"/>
  <c r="G104" i="2" s="1"/>
  <c r="F10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s>
  <commentList>
    <comment ref="F104" authorId="0" shapeId="0" xr:uid="{00000000-0006-0000-0100-000001000000}">
      <text>
        <r>
          <rPr>
            <b/>
            <sz val="8"/>
            <color indexed="81"/>
            <rFont val="Tahoma"/>
            <family val="2"/>
          </rPr>
          <t>Based on the information inputted:</t>
        </r>
        <r>
          <rPr>
            <sz val="8"/>
            <color indexed="81"/>
            <rFont val="Tahoma"/>
            <family val="2"/>
          </rPr>
          <t xml:space="preserve">
</t>
        </r>
        <r>
          <rPr>
            <b/>
            <sz val="8"/>
            <color indexed="81"/>
            <rFont val="Tahoma"/>
            <family val="2"/>
          </rPr>
          <t>If this number is positive it makes economic sense to proceed with a harvest (the box will be highlighted green)
If this number is negative it does not make economic sense to proceed with a harvest (the box will be highlighted red)</t>
        </r>
        <r>
          <rPr>
            <sz val="8"/>
            <color indexed="81"/>
            <rFont val="Tahoma"/>
            <family val="2"/>
          </rPr>
          <t xml:space="preserve">
</t>
        </r>
      </text>
    </comment>
  </commentList>
</comments>
</file>

<file path=xl/sharedStrings.xml><?xml version="1.0" encoding="utf-8"?>
<sst xmlns="http://schemas.openxmlformats.org/spreadsheetml/2006/main" count="189" uniqueCount="107">
  <si>
    <t>Total</t>
  </si>
  <si>
    <t>$/acre</t>
  </si>
  <si>
    <t>Pristine</t>
  </si>
  <si>
    <t>$/lb</t>
  </si>
  <si>
    <t>Manzate</t>
  </si>
  <si>
    <t>Nova</t>
  </si>
  <si>
    <t>Flint</t>
  </si>
  <si>
    <t>Fontelis</t>
  </si>
  <si>
    <t>Supra Captan  ( 1/2)</t>
  </si>
  <si>
    <t>Kumulus</t>
  </si>
  <si>
    <t>Aliette</t>
  </si>
  <si>
    <t>Agrimek</t>
  </si>
  <si>
    <t>Isomate CM/OFM TT</t>
  </si>
  <si>
    <t>Calypso</t>
  </si>
  <si>
    <t>Rimon</t>
  </si>
  <si>
    <t>Movento</t>
  </si>
  <si>
    <t>Assail</t>
  </si>
  <si>
    <t>kg/ha</t>
  </si>
  <si>
    <t>g/ha</t>
  </si>
  <si>
    <t>L/ha</t>
  </si>
  <si>
    <t>g/1000 L</t>
  </si>
  <si>
    <t>mL/ha</t>
  </si>
  <si>
    <t>l/1000l</t>
  </si>
  <si>
    <t>mL l/ha</t>
  </si>
  <si>
    <t>mL/100 L</t>
  </si>
  <si>
    <t xml:space="preserve">Pounce </t>
  </si>
  <si>
    <t>L/1000L</t>
  </si>
  <si>
    <t xml:space="preserve">Revenu agricole brut estimé </t>
  </si>
  <si>
    <t xml:space="preserve">Rendement moyen de la ferme </t>
  </si>
  <si>
    <t>lb</t>
  </si>
  <si>
    <t xml:space="preserve">Rendement récupérable </t>
  </si>
  <si>
    <t>Rendement récupérable (lb/acre)</t>
  </si>
  <si>
    <t>Pourcentage du rendement récupérable (marché du frais)</t>
  </si>
  <si>
    <t>Prix des pommes par lb ( marché du frais)</t>
  </si>
  <si>
    <t>Prix des pommes par lb (marché du jus)</t>
  </si>
  <si>
    <t xml:space="preserve">Revenu brut  (prix  x rendement récupérable) </t>
  </si>
  <si>
    <t xml:space="preserve">Paiement de l'assurance-production </t>
  </si>
  <si>
    <t>Pourcentage du rendement récupérable (marché du jus)</t>
  </si>
  <si>
    <t>Temps</t>
  </si>
  <si>
    <t>(Valeurs basées sur un rendement de 30 % pour une récolte de 27 745 lb  = 8324 lb/acre)</t>
  </si>
  <si>
    <t>Main-d'œuvre</t>
  </si>
  <si>
    <t>Montant</t>
  </si>
  <si>
    <t>$/heure</t>
  </si>
  <si>
    <t>Récolte</t>
  </si>
  <si>
    <t>Main-d'œuvre manuelle</t>
  </si>
  <si>
    <t xml:space="preserve">Coûts des produits chimiques : récolte /pas de récolte </t>
  </si>
  <si>
    <t>Transport des cageots - tracteur</t>
  </si>
  <si>
    <t>Transport des cageots- chariot à fourche</t>
  </si>
  <si>
    <t>Transport des cageots- camion de 5 tonnes</t>
  </si>
  <si>
    <t>Dose</t>
  </si>
  <si>
    <t>Unités</t>
  </si>
  <si>
    <t>Prix unitaire</t>
  </si>
  <si>
    <t>Fongicides</t>
  </si>
  <si>
    <t>Insecticides et acaricides</t>
  </si>
  <si>
    <t>Streptomycine</t>
  </si>
  <si>
    <t>Huile supérieure</t>
  </si>
  <si>
    <t xml:space="preserve">plus huile 1% </t>
  </si>
  <si>
    <t xml:space="preserve">Altacor (en l'absence de confusion sexuelle) </t>
  </si>
  <si>
    <t>plus huile</t>
  </si>
  <si>
    <t>Imidan- pulvérisation périmétrique (20 % d'un bloc de  20 acres)</t>
  </si>
  <si>
    <t>diffuseurs/ha</t>
  </si>
  <si>
    <t xml:space="preserve">Régulateurs de croissance </t>
  </si>
  <si>
    <t xml:space="preserve">Frais variables pour les pulvérisations de pesticide - bloc récoltable </t>
  </si>
  <si>
    <t>Heures/acre</t>
  </si>
  <si>
    <t>Estimation des frais variables exigés pour la récolte des pommes</t>
  </si>
  <si>
    <t>Apogee (dose supérieure)</t>
  </si>
  <si>
    <t>Apogee (dose inférieure)</t>
  </si>
  <si>
    <t xml:space="preserve">Delegate (en l'absence de confusion sexuelle) </t>
  </si>
  <si>
    <t xml:space="preserve">Coûts de pulvérisation </t>
  </si>
  <si>
    <t>$ /acre</t>
  </si>
  <si>
    <t xml:space="preserve">Coûts totaux - bloc récoltable </t>
  </si>
  <si>
    <t>L d'huile</t>
  </si>
  <si>
    <t>L d' huile</t>
  </si>
  <si>
    <t>Régulateurs de croissance</t>
  </si>
  <si>
    <t>Heures /acre</t>
  </si>
  <si>
    <t xml:space="preserve">Coûts des produits chimiques  = différence entre les progammes de blocs récoltables et de blocs non récoltables </t>
  </si>
  <si>
    <t xml:space="preserve">Décision de récolte </t>
  </si>
  <si>
    <t xml:space="preserve">Frais variables pour les pulvérisations de pesticide - bloc non récoltable </t>
  </si>
  <si>
    <t xml:space="preserve">Rendement récupérable (lb/acre) (basé sur le rendement moyen de la ferme) </t>
  </si>
  <si>
    <t>1 877 424-1300</t>
  </si>
  <si>
    <t>Pour plus d'information :</t>
  </si>
  <si>
    <t>Leslie Huffman, spécialiste de la pomiculture</t>
  </si>
  <si>
    <t xml:space="preserve">Conception : </t>
  </si>
  <si>
    <t>Frais d'exploitation</t>
  </si>
  <si>
    <t xml:space="preserve">Entrez vos données dans les cases surlignées en bleu. </t>
  </si>
  <si>
    <t>L'onglet « Prix-Rendement » montre les revenus cumulatifs provenant des ventes s'il y a récolte.  Le revenu brut prévu à l'acre a été calculé en multipliant le rendement récupérable par le prix livré.</t>
  </si>
  <si>
    <t>Prix livré ($/lb)</t>
  </si>
  <si>
    <t>John Molenhuis, chargé de programme, analyse des activités commerciales et des coûts de production</t>
  </si>
  <si>
    <t>Kristy Grigg-McGuffin, spécialiste de la lutte intégrée contre les ennemis des fruits à pépins</t>
  </si>
  <si>
    <t>Margaret Appleby, spécialiste des systèmes de lutte intégrée contre les ennemis des cultures</t>
  </si>
  <si>
    <t xml:space="preserve">L'utilisateur de cette feuille de travail en assume l'entière responsabilité. </t>
  </si>
  <si>
    <t xml:space="preserve">Revenu brut cumulatif total  </t>
  </si>
  <si>
    <t xml:space="preserve">Écart entre le revenu brut et le total des coûts cumulatifs </t>
  </si>
  <si>
    <t>Pesticides</t>
  </si>
  <si>
    <t>Programme pour bloc récoltable</t>
  </si>
  <si>
    <t xml:space="preserve">Programme pour  bloc non récoltable </t>
  </si>
  <si>
    <t xml:space="preserve">Coûts totaux - bloc non récoltable </t>
  </si>
  <si>
    <t xml:space="preserve">Total des coûts cumultaifs (frais de récolte et coût des produits chimiques) </t>
  </si>
  <si>
    <t>Applications (nombre)</t>
  </si>
  <si>
    <t xml:space="preserve">Revenu brut à l'acre selon différents prix et pourcentages de rendement récupérable </t>
  </si>
  <si>
    <t>Calculateur pour les décisions concernant la récolte</t>
  </si>
  <si>
    <t xml:space="preserve">Équipement (carburant et réparations) </t>
  </si>
  <si>
    <t>Équipement (carburant et réparations)</t>
  </si>
  <si>
    <r>
      <t>Le Calculateur pour les décisions concernant la récolte permet aux producteurs d’examiner la stratégie la plus rentable à adopter pour chaque verger et d'évaluer s'il vaut la peine de récolter ou non les fruits. Les producteurs ayant une récolte partielle cherchent à déterminer quelle solution est la plus avantageuse concernant la récolte. En règle générale, on recommande de récolter seulement si les revenus cumulatifs découlant de la récolte sont supérieurs aux coûts additionnels pertinents associés à celle-ci.</t>
    </r>
    <r>
      <rPr>
        <sz val="12"/>
        <rFont val="Franklin Gothic Book"/>
        <family val="2"/>
      </rPr>
      <t xml:space="preserve"> Par conséquent, plus la décision de récolter ou non est prise tôt, plus les économies risquent d'être importantes. La présente analyse n'est donnée qu'à titre indicatif, car les coûts varient d'une ferme à l'autre et selon les méthodes de récolte utilisées.  </t>
    </r>
  </si>
  <si>
    <t xml:space="preserve">Sous l'onglet « Récolte » du le calculateur pour les décisions concernant la récolte, vous pourrez entrer vos données dans les cases surlignées en bleu. Les valeurs utilisées sont basées sur les analyses du coût de production 2012, incluant le prix des pommes destinées au marché du frais et au marché du jus, les coûts d'exploitation et les coûts des programmes courants de lutte antiparasitaire. La décision de récolte, basée sur les données relatives à votre verger, sera indiquée au bas de la feuille de travail.   À noter que les « coûts indirects », incluant l'amortissement, les intérêts, les assurances et les taxes foncières sont les mêmes, qu'il y ait récolte ou non. Ces coûts ne sont donc pas inclus dans la présente analyse. </t>
  </si>
  <si>
    <t>ag.info.omafa@ontario.ca</t>
  </si>
  <si>
    <t>Centre d'information agricole du MAAAO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</si>
</sst>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164" formatCode="&quot;$&quot;#,##0"/>
    <numFmt numFmtId="165" formatCode="&quot;$&quot;#,##0.00"/>
    <numFmt numFmtId="166" formatCode="0.0"/>
  </numFmts>
  <fonts count="18" x14ac:knownFonts="1">
    <font>
      <sz val="10"/>
      <name val="Arial"/>
    </font>
    <font>
      <sz val="12"/>
      <name val="Arial"/>
      <family val="2"/>
    </font>
    <font>
      <sz val="8"/>
      <name val="Arial"/>
      <family val="2"/>
    </font>
    <font>
      <sz val="8"/>
      <color indexed="81"/>
      <name val="Tahoma"/>
      <family val="2"/>
    </font>
    <font>
      <b/>
      <sz val="8"/>
      <color indexed="81"/>
      <name val="Tahoma"/>
      <family val="2"/>
    </font>
    <font>
      <u/>
      <sz val="10"/>
      <color indexed="12"/>
      <name val="Arial"/>
      <family val="2"/>
    </font>
    <font>
      <b/>
      <sz val="18"/>
      <name val="Franklin Gothic Book"/>
      <family val="2"/>
    </font>
    <font>
      <sz val="12"/>
      <name val="Franklin Gothic Book"/>
      <family val="2"/>
    </font>
    <font>
      <b/>
      <sz val="12"/>
      <color indexed="17"/>
      <name val="Franklin Gothic Book"/>
      <family val="2"/>
    </font>
    <font>
      <b/>
      <sz val="12"/>
      <color theme="1"/>
      <name val="Franklin Gothic Book"/>
      <family val="2"/>
    </font>
    <font>
      <b/>
      <sz val="12"/>
      <name val="Arial"/>
      <family val="2"/>
    </font>
    <font>
      <b/>
      <sz val="12"/>
      <name val="Franklin Gothic Book"/>
      <family val="2"/>
    </font>
    <font>
      <sz val="12"/>
      <color indexed="8"/>
      <name val="Franklin Gothic Book"/>
      <family val="2"/>
    </font>
    <font>
      <b/>
      <sz val="12"/>
      <color indexed="8"/>
      <name val="Franklin Gothic Book"/>
      <family val="2"/>
    </font>
    <font>
      <b/>
      <sz val="12"/>
      <color indexed="8"/>
      <name val="Arial"/>
      <family val="2"/>
    </font>
    <font>
      <b/>
      <sz val="12"/>
      <color indexed="12"/>
      <name val="Franklin Gothic Book"/>
      <family val="2"/>
    </font>
    <font>
      <sz val="12"/>
      <color indexed="63"/>
      <name val="Franklin Gothic Book"/>
      <family val="2"/>
    </font>
    <font>
      <sz val="12"/>
      <color theme="1"/>
      <name val="Arial"/>
      <family val="2"/>
    </font>
  </fonts>
  <fills count="6">
    <fill>
      <patternFill patternType="none"/>
    </fill>
    <fill>
      <patternFill patternType="gray125"/>
    </fill>
    <fill>
      <patternFill patternType="solid">
        <fgColor indexed="43"/>
        <bgColor indexed="64"/>
      </patternFill>
    </fill>
    <fill>
      <patternFill patternType="solid">
        <fgColor indexed="49"/>
        <bgColor indexed="64"/>
      </patternFill>
    </fill>
    <fill>
      <patternFill patternType="solid">
        <fgColor indexed="22"/>
        <bgColor indexed="64"/>
      </patternFill>
    </fill>
    <fill>
      <patternFill patternType="solid">
        <fgColor indexed="9"/>
        <bgColor indexed="42"/>
      </patternFill>
    </fill>
  </fills>
  <borders count="3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diagonal/>
    </border>
    <border>
      <left/>
      <right style="thin">
        <color indexed="8"/>
      </right>
      <top style="thin">
        <color indexed="8"/>
      </top>
      <bottom style="thin">
        <color indexed="8"/>
      </bottom>
      <diagonal/>
    </border>
    <border>
      <left style="thin">
        <color indexed="64"/>
      </left>
      <right/>
      <top/>
      <bottom/>
      <diagonal/>
    </border>
    <border>
      <left style="medium">
        <color indexed="12"/>
      </left>
      <right style="medium">
        <color indexed="12"/>
      </right>
      <top style="medium">
        <color indexed="12"/>
      </top>
      <bottom style="medium">
        <color indexed="12"/>
      </bottom>
      <diagonal/>
    </border>
    <border>
      <left style="thin">
        <color indexed="64"/>
      </left>
      <right style="medium">
        <color indexed="12"/>
      </right>
      <top style="medium">
        <color indexed="12"/>
      </top>
      <bottom style="medium">
        <color indexed="12"/>
      </bottom>
      <diagonal/>
    </border>
    <border>
      <left/>
      <right/>
      <top style="medium">
        <color indexed="12"/>
      </top>
      <bottom style="medium">
        <color indexed="12"/>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medium">
        <color indexed="12"/>
      </top>
      <bottom style="medium">
        <color indexed="12"/>
      </bottom>
      <diagonal/>
    </border>
    <border>
      <left/>
      <right style="medium">
        <color indexed="12"/>
      </right>
      <top style="medium">
        <color indexed="12"/>
      </top>
      <bottom style="medium">
        <color indexed="12"/>
      </bottom>
      <diagonal/>
    </border>
    <border>
      <left style="thin">
        <color indexed="64"/>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160">
    <xf numFmtId="0" fontId="0" fillId="0" borderId="0" xfId="0"/>
    <xf numFmtId="0" fontId="8" fillId="0" borderId="0" xfId="0" applyFont="1"/>
    <xf numFmtId="0" fontId="6" fillId="3" borderId="16" xfId="0" applyFont="1" applyFill="1" applyBorder="1" applyAlignment="1" applyProtection="1">
      <alignment horizontal="left"/>
    </xf>
    <xf numFmtId="0" fontId="7" fillId="3" borderId="16" xfId="0" applyFont="1" applyFill="1" applyBorder="1" applyAlignment="1" applyProtection="1">
      <alignment horizontal="centerContinuous"/>
    </xf>
    <xf numFmtId="0" fontId="7" fillId="3" borderId="17" xfId="0" applyFont="1" applyFill="1" applyBorder="1" applyAlignment="1" applyProtection="1">
      <alignment horizontal="centerContinuous"/>
    </xf>
    <xf numFmtId="0" fontId="1" fillId="0" borderId="0" xfId="0" applyFont="1" applyFill="1" applyAlignment="1" applyProtection="1">
      <alignment horizontal="centerContinuous"/>
    </xf>
    <xf numFmtId="0" fontId="8" fillId="0" borderId="8" xfId="0" applyFont="1" applyBorder="1" applyProtection="1"/>
    <xf numFmtId="0" fontId="6" fillId="3" borderId="28" xfId="0" applyFont="1" applyFill="1" applyBorder="1" applyAlignment="1" applyProtection="1">
      <alignment horizontal="center"/>
    </xf>
    <xf numFmtId="0" fontId="7" fillId="0" borderId="0" xfId="0" applyFont="1" applyFill="1" applyBorder="1" applyAlignment="1" applyProtection="1">
      <alignment horizontal="centerContinuous"/>
    </xf>
    <xf numFmtId="0" fontId="1" fillId="0" borderId="0" xfId="0" applyFont="1" applyFill="1" applyBorder="1" applyAlignment="1" applyProtection="1">
      <alignment horizontal="centerContinuous"/>
    </xf>
    <xf numFmtId="0" fontId="9" fillId="2" borderId="31" xfId="0" applyFont="1" applyFill="1" applyBorder="1" applyAlignment="1" applyProtection="1"/>
    <xf numFmtId="0" fontId="1" fillId="0" borderId="0" xfId="0" applyFont="1" applyBorder="1" applyProtection="1"/>
    <xf numFmtId="0" fontId="1" fillId="0" borderId="0" xfId="0" applyFont="1" applyFill="1" applyProtection="1"/>
    <xf numFmtId="0" fontId="1" fillId="0" borderId="0" xfId="0" applyFont="1" applyProtection="1"/>
    <xf numFmtId="0" fontId="1" fillId="0" borderId="29" xfId="0" applyFont="1" applyBorder="1" applyAlignment="1">
      <alignment wrapText="1"/>
    </xf>
    <xf numFmtId="0" fontId="1" fillId="0" borderId="0" xfId="0" applyFont="1" applyBorder="1"/>
    <xf numFmtId="0" fontId="1" fillId="0" borderId="0" xfId="0" applyFont="1"/>
    <xf numFmtId="0" fontId="12" fillId="0" borderId="29" xfId="0" applyFont="1" applyBorder="1" applyAlignment="1">
      <alignment wrapText="1"/>
    </xf>
    <xf numFmtId="0" fontId="7" fillId="0" borderId="29" xfId="0" applyFont="1" applyBorder="1" applyAlignment="1">
      <alignment wrapText="1"/>
    </xf>
    <xf numFmtId="0" fontId="7" fillId="0" borderId="30" xfId="0" applyFont="1" applyBorder="1" applyAlignment="1">
      <alignment wrapText="1"/>
    </xf>
    <xf numFmtId="0" fontId="7" fillId="0" borderId="28" xfId="0" applyFont="1" applyBorder="1" applyAlignment="1">
      <alignment wrapText="1"/>
    </xf>
    <xf numFmtId="0" fontId="12" fillId="0" borderId="29" xfId="0" applyFont="1" applyBorder="1" applyAlignment="1">
      <alignment horizontal="right"/>
    </xf>
    <xf numFmtId="0" fontId="12" fillId="0" borderId="30" xfId="0" applyFont="1" applyBorder="1" applyAlignment="1">
      <alignment horizontal="right"/>
    </xf>
    <xf numFmtId="0" fontId="12" fillId="0" borderId="28" xfId="0" applyFont="1" applyBorder="1" applyAlignment="1">
      <alignment horizontal="left"/>
    </xf>
    <xf numFmtId="0" fontId="13" fillId="5" borderId="29" xfId="0" quotePrefix="1" applyFont="1" applyFill="1" applyBorder="1" applyAlignment="1">
      <alignment horizontal="center"/>
    </xf>
    <xf numFmtId="0" fontId="14" fillId="0" borderId="0" xfId="0" applyFont="1" applyFill="1" applyBorder="1"/>
    <xf numFmtId="0" fontId="1" fillId="0" borderId="0" xfId="0" applyFont="1" applyFill="1" applyBorder="1"/>
    <xf numFmtId="0" fontId="13" fillId="5" borderId="29" xfId="0" applyFont="1" applyFill="1" applyBorder="1"/>
    <xf numFmtId="0" fontId="13" fillId="5" borderId="29" xfId="0" quotePrefix="1" applyFont="1" applyFill="1" applyBorder="1" applyAlignment="1" applyProtection="1">
      <alignment horizontal="center"/>
    </xf>
    <xf numFmtId="9" fontId="14" fillId="0" borderId="0" xfId="0" applyNumberFormat="1" applyFont="1" applyFill="1" applyBorder="1" applyProtection="1"/>
    <xf numFmtId="0" fontId="13" fillId="5" borderId="30" xfId="0" applyFont="1" applyFill="1" applyBorder="1" applyAlignment="1" applyProtection="1">
      <alignment horizontal="center"/>
    </xf>
    <xf numFmtId="0" fontId="1" fillId="0" borderId="0" xfId="0" applyFont="1" applyAlignment="1">
      <alignment wrapText="1"/>
    </xf>
    <xf numFmtId="0" fontId="7" fillId="0" borderId="0" xfId="0" applyFont="1"/>
    <xf numFmtId="0" fontId="7" fillId="2" borderId="0" xfId="0" applyFont="1" applyFill="1" applyBorder="1"/>
    <xf numFmtId="0" fontId="7" fillId="0" borderId="0" xfId="0" applyFont="1" applyFill="1" applyBorder="1"/>
    <xf numFmtId="0" fontId="7" fillId="0" borderId="3" xfId="0" applyFont="1" applyBorder="1"/>
    <xf numFmtId="0" fontId="11" fillId="0" borderId="4" xfId="0" applyFont="1" applyBorder="1" applyAlignment="1">
      <alignment horizontal="centerContinuous"/>
    </xf>
    <xf numFmtId="0" fontId="11" fillId="0" borderId="5" xfId="0" applyFont="1" applyBorder="1" applyAlignment="1">
      <alignment horizontal="centerContinuous"/>
    </xf>
    <xf numFmtId="0" fontId="11" fillId="0" borderId="6" xfId="0" applyFont="1" applyBorder="1" applyAlignment="1">
      <alignment horizontal="centerContinuous"/>
    </xf>
    <xf numFmtId="0" fontId="11" fillId="0" borderId="2" xfId="0" applyFont="1" applyBorder="1" applyAlignment="1">
      <alignment wrapText="1"/>
    </xf>
    <xf numFmtId="9" fontId="15" fillId="2" borderId="4" xfId="0" applyNumberFormat="1" applyFont="1" applyFill="1" applyBorder="1" applyAlignment="1" applyProtection="1">
      <alignment horizontal="center"/>
      <protection locked="0"/>
    </xf>
    <xf numFmtId="9" fontId="15" fillId="2" borderId="27" xfId="0" applyNumberFormat="1" applyFont="1" applyFill="1" applyBorder="1" applyAlignment="1" applyProtection="1">
      <alignment horizontal="center"/>
      <protection locked="0"/>
    </xf>
    <xf numFmtId="0" fontId="11" fillId="0" borderId="3" xfId="0" applyFont="1" applyBorder="1" applyAlignment="1">
      <alignment wrapText="1"/>
    </xf>
    <xf numFmtId="1" fontId="11" fillId="0" borderId="1" xfId="0" applyNumberFormat="1" applyFont="1" applyBorder="1"/>
    <xf numFmtId="1" fontId="11" fillId="0" borderId="2" xfId="0" applyNumberFormat="1" applyFont="1" applyBorder="1"/>
    <xf numFmtId="2" fontId="15" fillId="2" borderId="9" xfId="0" applyNumberFormat="1" applyFont="1" applyFill="1" applyBorder="1" applyAlignment="1" applyProtection="1">
      <alignment horizontal="center" wrapText="1"/>
      <protection locked="0"/>
    </xf>
    <xf numFmtId="164" fontId="7" fillId="0" borderId="7" xfId="0" applyNumberFormat="1" applyFont="1" applyBorder="1"/>
    <xf numFmtId="164" fontId="7" fillId="0" borderId="1" xfId="0" applyNumberFormat="1" applyFont="1" applyBorder="1"/>
    <xf numFmtId="2" fontId="7" fillId="0" borderId="0" xfId="0" applyNumberFormat="1" applyFont="1" applyBorder="1" applyAlignment="1">
      <alignment wrapText="1"/>
    </xf>
    <xf numFmtId="164" fontId="7" fillId="0" borderId="0" xfId="0" applyNumberFormat="1" applyFont="1" applyBorder="1"/>
    <xf numFmtId="0" fontId="7" fillId="3" borderId="15" xfId="0" applyFont="1" applyFill="1" applyBorder="1" applyProtection="1"/>
    <xf numFmtId="0" fontId="7" fillId="2" borderId="0" xfId="0" applyFont="1" applyFill="1" applyBorder="1" applyProtection="1"/>
    <xf numFmtId="0" fontId="7" fillId="2" borderId="12" xfId="0" applyFont="1" applyFill="1" applyBorder="1" applyProtection="1"/>
    <xf numFmtId="0" fontId="7" fillId="0" borderId="0" xfId="0" applyFont="1" applyBorder="1" applyProtection="1"/>
    <xf numFmtId="0" fontId="7" fillId="0" borderId="12" xfId="0" applyFont="1" applyBorder="1" applyProtection="1"/>
    <xf numFmtId="0" fontId="7" fillId="0" borderId="8" xfId="0" applyFont="1" applyBorder="1" applyProtection="1"/>
    <xf numFmtId="0" fontId="15" fillId="2" borderId="9" xfId="0" applyFont="1" applyFill="1" applyBorder="1" applyAlignment="1" applyProtection="1">
      <alignment vertical="top" wrapText="1"/>
      <protection locked="0"/>
    </xf>
    <xf numFmtId="2" fontId="7" fillId="0" borderId="8" xfId="0" applyNumberFormat="1" applyFont="1" applyBorder="1" applyAlignment="1" applyProtection="1"/>
    <xf numFmtId="164" fontId="7" fillId="0" borderId="0" xfId="0" applyNumberFormat="1" applyFont="1" applyBorder="1" applyProtection="1"/>
    <xf numFmtId="9" fontId="15" fillId="2" borderId="9" xfId="0" applyNumberFormat="1" applyFont="1" applyFill="1" applyBorder="1" applyAlignment="1" applyProtection="1">
      <alignment vertical="top" wrapText="1"/>
      <protection locked="0"/>
    </xf>
    <xf numFmtId="164" fontId="7" fillId="0" borderId="12" xfId="0" applyNumberFormat="1" applyFont="1" applyBorder="1" applyProtection="1"/>
    <xf numFmtId="1" fontId="11" fillId="0" borderId="0" xfId="0" applyNumberFormat="1" applyFont="1" applyFill="1" applyBorder="1" applyAlignment="1" applyProtection="1">
      <alignment vertical="top" wrapText="1"/>
    </xf>
    <xf numFmtId="9" fontId="11" fillId="0" borderId="11" xfId="0" applyNumberFormat="1" applyFont="1" applyFill="1" applyBorder="1" applyAlignment="1" applyProtection="1">
      <alignment vertical="top" wrapText="1"/>
    </xf>
    <xf numFmtId="165" fontId="15" fillId="2" borderId="9" xfId="0" applyNumberFormat="1" applyFont="1" applyFill="1" applyBorder="1" applyAlignment="1" applyProtection="1">
      <alignment vertical="top" wrapText="1"/>
      <protection locked="0"/>
    </xf>
    <xf numFmtId="0" fontId="15" fillId="0" borderId="0" xfId="0" applyFont="1" applyFill="1" applyBorder="1" applyAlignment="1" applyProtection="1">
      <alignment vertical="top" wrapText="1"/>
    </xf>
    <xf numFmtId="0" fontId="11" fillId="0" borderId="0" xfId="0" applyFont="1" applyFill="1" applyBorder="1" applyAlignment="1" applyProtection="1">
      <alignment horizontal="center" vertical="top" wrapText="1"/>
    </xf>
    <xf numFmtId="164" fontId="11" fillId="0" borderId="12" xfId="0" applyNumberFormat="1" applyFont="1" applyBorder="1" applyAlignment="1" applyProtection="1">
      <alignment horizontal="center"/>
    </xf>
    <xf numFmtId="165" fontId="11" fillId="0" borderId="0" xfId="0" applyNumberFormat="1" applyFont="1" applyFill="1" applyBorder="1" applyAlignment="1" applyProtection="1">
      <alignment vertical="top" wrapText="1"/>
    </xf>
    <xf numFmtId="165" fontId="11" fillId="0" borderId="12" xfId="0" applyNumberFormat="1" applyFont="1" applyBorder="1" applyProtection="1"/>
    <xf numFmtId="2" fontId="7" fillId="0" borderId="8" xfId="0" applyNumberFormat="1" applyFont="1" applyFill="1" applyBorder="1" applyAlignment="1" applyProtection="1"/>
    <xf numFmtId="164" fontId="7" fillId="0" borderId="0" xfId="0" applyNumberFormat="1" applyFont="1" applyFill="1" applyBorder="1" applyProtection="1"/>
    <xf numFmtId="0" fontId="7" fillId="0" borderId="0" xfId="0" applyFont="1" applyFill="1" applyBorder="1" applyProtection="1"/>
    <xf numFmtId="165" fontId="11" fillId="0" borderId="12" xfId="0" applyNumberFormat="1" applyFont="1" applyFill="1" applyBorder="1" applyProtection="1"/>
    <xf numFmtId="0" fontId="1" fillId="0" borderId="0" xfId="0" applyFont="1" applyFill="1" applyBorder="1" applyProtection="1"/>
    <xf numFmtId="164" fontId="7" fillId="0" borderId="12" xfId="0" applyNumberFormat="1" applyFont="1" applyFill="1" applyBorder="1" applyProtection="1"/>
    <xf numFmtId="2" fontId="11" fillId="0" borderId="8" xfId="0" applyNumberFormat="1" applyFont="1" applyFill="1" applyBorder="1" applyAlignment="1" applyProtection="1"/>
    <xf numFmtId="164" fontId="11" fillId="0" borderId="0" xfId="0" applyNumberFormat="1" applyFont="1" applyFill="1" applyBorder="1" applyProtection="1"/>
    <xf numFmtId="0" fontId="10" fillId="0" borderId="0" xfId="0" applyFont="1" applyFill="1" applyBorder="1" applyProtection="1"/>
    <xf numFmtId="165" fontId="11" fillId="0" borderId="12" xfId="0" applyNumberFormat="1" applyFont="1" applyFill="1" applyBorder="1" applyAlignment="1" applyProtection="1">
      <alignment vertical="top" wrapText="1"/>
    </xf>
    <xf numFmtId="0" fontId="10" fillId="0" borderId="0" xfId="0" applyFont="1" applyFill="1" applyProtection="1"/>
    <xf numFmtId="2" fontId="7" fillId="0" borderId="18" xfId="0" applyNumberFormat="1" applyFont="1" applyBorder="1" applyAlignment="1" applyProtection="1"/>
    <xf numFmtId="164" fontId="7" fillId="0" borderId="19" xfId="0" applyNumberFormat="1" applyFont="1" applyBorder="1" applyProtection="1"/>
    <xf numFmtId="0" fontId="7" fillId="0" borderId="19" xfId="0" applyFont="1" applyBorder="1" applyProtection="1"/>
    <xf numFmtId="0" fontId="15" fillId="0" borderId="19" xfId="0" applyFont="1" applyFill="1" applyBorder="1" applyAlignment="1" applyProtection="1">
      <alignment vertical="top" wrapText="1"/>
    </xf>
    <xf numFmtId="164" fontId="7" fillId="0" borderId="20" xfId="0" applyNumberFormat="1" applyFont="1" applyBorder="1" applyProtection="1"/>
    <xf numFmtId="0" fontId="7" fillId="0" borderId="8" xfId="0" applyFont="1" applyBorder="1" applyAlignment="1" applyProtection="1">
      <alignment vertical="top" wrapText="1"/>
    </xf>
    <xf numFmtId="0" fontId="11" fillId="0" borderId="0" xfId="0" applyFont="1" applyBorder="1" applyAlignment="1" applyProtection="1">
      <alignment horizontal="center" vertical="top" wrapText="1"/>
    </xf>
    <xf numFmtId="0" fontId="11" fillId="0" borderId="0" xfId="0" applyFont="1" applyBorder="1" applyAlignment="1" applyProtection="1">
      <alignment horizontal="left" vertical="top" wrapText="1"/>
    </xf>
    <xf numFmtId="0" fontId="11" fillId="0" borderId="0" xfId="0" applyFont="1" applyBorder="1" applyAlignment="1" applyProtection="1">
      <alignment horizontal="centerContinuous" vertical="center"/>
    </xf>
    <xf numFmtId="0" fontId="7" fillId="0" borderId="12" xfId="0" applyFont="1" applyBorder="1" applyAlignment="1" applyProtection="1">
      <alignment horizontal="centerContinuous"/>
    </xf>
    <xf numFmtId="0" fontId="11" fillId="0" borderId="8" xfId="0" applyFont="1" applyBorder="1" applyAlignment="1" applyProtection="1">
      <alignment horizontal="center" vertical="top" wrapText="1"/>
    </xf>
    <xf numFmtId="0" fontId="11" fillId="0" borderId="0" xfId="0" applyFont="1" applyBorder="1" applyProtection="1"/>
    <xf numFmtId="0" fontId="11" fillId="0" borderId="0" xfId="0" applyFont="1" applyBorder="1" applyAlignment="1" applyProtection="1">
      <alignment vertical="top" wrapText="1"/>
    </xf>
    <xf numFmtId="0" fontId="11" fillId="0" borderId="12" xfId="0" applyFont="1" applyBorder="1" applyProtection="1"/>
    <xf numFmtId="0" fontId="10" fillId="0" borderId="0" xfId="0" applyFont="1" applyBorder="1" applyProtection="1"/>
    <xf numFmtId="0" fontId="11" fillId="0" borderId="8" xfId="0" applyFont="1" applyBorder="1" applyAlignment="1" applyProtection="1">
      <alignment vertical="top" wrapText="1"/>
    </xf>
    <xf numFmtId="0" fontId="11" fillId="0" borderId="12" xfId="0" applyFont="1" applyFill="1" applyBorder="1" applyAlignment="1" applyProtection="1">
      <alignment horizontal="center"/>
    </xf>
    <xf numFmtId="0" fontId="7" fillId="0" borderId="0" xfId="0" applyFont="1" applyBorder="1" applyAlignment="1" applyProtection="1">
      <alignment vertical="top" wrapText="1"/>
    </xf>
    <xf numFmtId="0" fontId="15" fillId="2" borderId="9" xfId="0" applyFont="1" applyFill="1" applyBorder="1" applyAlignment="1" applyProtection="1">
      <alignment horizontal="center" vertical="top" wrapText="1"/>
      <protection locked="0"/>
    </xf>
    <xf numFmtId="165" fontId="15" fillId="2" borderId="9" xfId="0" applyNumberFormat="1" applyFont="1" applyFill="1" applyBorder="1" applyAlignment="1" applyProtection="1">
      <alignment horizontal="center" vertical="top" wrapText="1"/>
      <protection locked="0"/>
    </xf>
    <xf numFmtId="0" fontId="11" fillId="0" borderId="0" xfId="0" applyFont="1" applyFill="1" applyBorder="1" applyAlignment="1" applyProtection="1">
      <alignment vertical="top" wrapText="1"/>
      <protection locked="0"/>
    </xf>
    <xf numFmtId="165" fontId="7" fillId="0" borderId="0" xfId="0" applyNumberFormat="1" applyFont="1" applyBorder="1" applyAlignment="1" applyProtection="1">
      <alignment vertical="top" wrapText="1"/>
    </xf>
    <xf numFmtId="166" fontId="15" fillId="2" borderId="9" xfId="0" applyNumberFormat="1" applyFont="1" applyFill="1" applyBorder="1" applyAlignment="1" applyProtection="1">
      <alignment horizontal="center" vertical="top" wrapText="1"/>
      <protection locked="0"/>
    </xf>
    <xf numFmtId="8" fontId="15" fillId="2" borderId="9" xfId="0" applyNumberFormat="1" applyFont="1" applyFill="1" applyBorder="1" applyAlignment="1" applyProtection="1">
      <alignment horizontal="center" vertical="top" wrapText="1"/>
      <protection locked="0"/>
    </xf>
    <xf numFmtId="8" fontId="7" fillId="0" borderId="0" xfId="0" applyNumberFormat="1" applyFont="1" applyBorder="1" applyAlignment="1" applyProtection="1">
      <alignment vertical="top" wrapText="1"/>
    </xf>
    <xf numFmtId="8" fontId="11" fillId="0" borderId="0" xfId="0" applyNumberFormat="1" applyFont="1" applyBorder="1" applyAlignment="1" applyProtection="1">
      <alignment vertical="top" wrapText="1"/>
    </xf>
    <xf numFmtId="8" fontId="11" fillId="0" borderId="12" xfId="0" applyNumberFormat="1" applyFont="1" applyBorder="1" applyAlignment="1" applyProtection="1">
      <alignment vertical="top" wrapText="1"/>
    </xf>
    <xf numFmtId="0" fontId="11" fillId="0" borderId="8" xfId="0" applyFont="1" applyFill="1" applyBorder="1" applyAlignment="1" applyProtection="1"/>
    <xf numFmtId="0" fontId="11" fillId="0" borderId="0" xfId="0" applyFont="1" applyFill="1" applyBorder="1" applyAlignment="1" applyProtection="1"/>
    <xf numFmtId="0" fontId="7" fillId="0" borderId="0" xfId="0" applyFont="1" applyFill="1" applyBorder="1" applyAlignment="1" applyProtection="1"/>
    <xf numFmtId="0" fontId="7" fillId="0" borderId="12" xfId="0" applyFont="1" applyFill="1" applyBorder="1" applyProtection="1"/>
    <xf numFmtId="0" fontId="11" fillId="0" borderId="8" xfId="0" applyFont="1" applyFill="1" applyBorder="1" applyProtection="1"/>
    <xf numFmtId="0" fontId="11" fillId="0" borderId="0" xfId="0" applyFont="1" applyFill="1" applyBorder="1" applyAlignment="1" applyProtection="1">
      <alignment horizontal="center"/>
    </xf>
    <xf numFmtId="0" fontId="11" fillId="0" borderId="0" xfId="0" applyFont="1" applyFill="1" applyBorder="1" applyAlignment="1" applyProtection="1">
      <alignment horizontal="center" wrapText="1"/>
    </xf>
    <xf numFmtId="0" fontId="11" fillId="4" borderId="21" xfId="0" applyFont="1" applyFill="1" applyBorder="1" applyAlignment="1" applyProtection="1">
      <alignment vertical="top" wrapText="1"/>
    </xf>
    <xf numFmtId="0" fontId="15" fillId="4" borderId="11" xfId="0" applyFont="1" applyFill="1" applyBorder="1" applyAlignment="1" applyProtection="1">
      <alignment horizontal="center" vertical="top" wrapText="1"/>
    </xf>
    <xf numFmtId="165" fontId="15" fillId="4" borderId="11" xfId="0" applyNumberFormat="1" applyFont="1" applyFill="1" applyBorder="1" applyAlignment="1" applyProtection="1">
      <alignment horizontal="center" vertical="top" wrapText="1"/>
    </xf>
    <xf numFmtId="0" fontId="15" fillId="4" borderId="22" xfId="0" applyFont="1" applyFill="1" applyBorder="1" applyAlignment="1" applyProtection="1">
      <alignment horizontal="center" vertical="top" wrapText="1"/>
    </xf>
    <xf numFmtId="8" fontId="7" fillId="0" borderId="0" xfId="0" applyNumberFormat="1" applyFont="1" applyFill="1" applyBorder="1" applyAlignment="1" applyProtection="1">
      <alignment horizontal="center"/>
    </xf>
    <xf numFmtId="0" fontId="7" fillId="0" borderId="12" xfId="0" applyFont="1" applyFill="1" applyBorder="1" applyAlignment="1" applyProtection="1">
      <alignment horizontal="center"/>
    </xf>
    <xf numFmtId="0" fontId="15" fillId="2" borderId="10" xfId="0" applyFont="1" applyFill="1" applyBorder="1" applyAlignment="1" applyProtection="1">
      <alignment vertical="top" wrapText="1"/>
      <protection locked="0"/>
    </xf>
    <xf numFmtId="0" fontId="11" fillId="4" borderId="21" xfId="0" applyFont="1" applyFill="1" applyBorder="1" applyAlignment="1" applyProtection="1">
      <alignment vertical="top"/>
    </xf>
    <xf numFmtId="0" fontId="15" fillId="2" borderId="10" xfId="0" applyFont="1" applyFill="1" applyBorder="1" applyAlignment="1" applyProtection="1">
      <alignment horizontal="left" vertical="top" wrapText="1" indent="3"/>
      <protection locked="0"/>
    </xf>
    <xf numFmtId="0" fontId="7" fillId="0" borderId="0" xfId="0" applyFont="1" applyFill="1" applyBorder="1" applyAlignment="1" applyProtection="1">
      <alignment horizontal="center"/>
    </xf>
    <xf numFmtId="8" fontId="11" fillId="0" borderId="0" xfId="0" applyNumberFormat="1" applyFont="1" applyFill="1" applyBorder="1" applyAlignment="1" applyProtection="1">
      <alignment horizontal="center"/>
    </xf>
    <xf numFmtId="8" fontId="11" fillId="0" borderId="12" xfId="0" applyNumberFormat="1" applyFont="1" applyFill="1" applyBorder="1" applyAlignment="1" applyProtection="1">
      <alignment horizontal="center"/>
    </xf>
    <xf numFmtId="8" fontId="11" fillId="0" borderId="0" xfId="0" applyNumberFormat="1" applyFont="1" applyFill="1" applyBorder="1" applyProtection="1"/>
    <xf numFmtId="8" fontId="11" fillId="0" borderId="12" xfId="0" applyNumberFormat="1" applyFont="1" applyFill="1" applyBorder="1" applyProtection="1"/>
    <xf numFmtId="0" fontId="11" fillId="0" borderId="12" xfId="0" applyFont="1" applyBorder="1" applyAlignment="1" applyProtection="1">
      <alignment horizontal="center"/>
    </xf>
    <xf numFmtId="8" fontId="11" fillId="0" borderId="0" xfId="0" applyNumberFormat="1" applyFont="1" applyBorder="1" applyAlignment="1" applyProtection="1">
      <alignment horizontal="center" vertical="top" wrapText="1"/>
    </xf>
    <xf numFmtId="0" fontId="7" fillId="0" borderId="12" xfId="0" applyFont="1" applyBorder="1" applyAlignment="1" applyProtection="1">
      <alignment horizontal="center"/>
    </xf>
    <xf numFmtId="166" fontId="15" fillId="0" borderId="0" xfId="0" applyNumberFormat="1" applyFont="1" applyFill="1" applyBorder="1" applyAlignment="1" applyProtection="1">
      <alignment horizontal="center" vertical="top" wrapText="1"/>
    </xf>
    <xf numFmtId="8" fontId="15" fillId="0" borderId="0" xfId="0" applyNumberFormat="1" applyFont="1" applyFill="1" applyBorder="1" applyAlignment="1" applyProtection="1">
      <alignment horizontal="center" vertical="top" wrapText="1"/>
    </xf>
    <xf numFmtId="8" fontId="7" fillId="0" borderId="0" xfId="0" applyNumberFormat="1" applyFont="1" applyBorder="1" applyAlignment="1" applyProtection="1">
      <alignment horizontal="center" vertical="top" wrapText="1"/>
    </xf>
    <xf numFmtId="0" fontId="11" fillId="0" borderId="8" xfId="0" applyFont="1" applyBorder="1" applyAlignment="1" applyProtection="1">
      <alignment vertical="top"/>
    </xf>
    <xf numFmtId="0" fontId="16" fillId="0" borderId="8" xfId="0" applyFont="1" applyFill="1" applyBorder="1" applyProtection="1"/>
    <xf numFmtId="0" fontId="1" fillId="0" borderId="0" xfId="0" applyFont="1" applyFill="1" applyBorder="1" applyAlignment="1" applyProtection="1">
      <alignment horizontal="center"/>
    </xf>
    <xf numFmtId="0" fontId="15" fillId="4" borderId="11" xfId="0" applyFont="1" applyFill="1" applyBorder="1" applyAlignment="1" applyProtection="1">
      <alignment horizontal="center" vertical="top"/>
    </xf>
    <xf numFmtId="165" fontId="15" fillId="4" borderId="11" xfId="0" applyNumberFormat="1" applyFont="1" applyFill="1" applyBorder="1" applyAlignment="1" applyProtection="1">
      <alignment horizontal="center" vertical="top"/>
    </xf>
    <xf numFmtId="0" fontId="15" fillId="4" borderId="22" xfId="0" applyFont="1" applyFill="1" applyBorder="1" applyAlignment="1" applyProtection="1">
      <alignment horizontal="center" vertical="top"/>
    </xf>
    <xf numFmtId="0" fontId="11" fillId="0" borderId="0" xfId="0" applyFont="1" applyBorder="1" applyAlignment="1" applyProtection="1">
      <alignment horizontal="center" vertical="center"/>
    </xf>
    <xf numFmtId="0" fontId="11" fillId="0" borderId="8" xfId="0" applyFont="1" applyBorder="1" applyProtection="1"/>
    <xf numFmtId="0" fontId="11" fillId="0" borderId="0" xfId="0" applyFont="1" applyBorder="1" applyAlignment="1" applyProtection="1">
      <alignment horizontal="center"/>
    </xf>
    <xf numFmtId="0" fontId="10" fillId="0" borderId="0" xfId="0" applyFont="1" applyProtection="1"/>
    <xf numFmtId="0" fontId="7" fillId="0" borderId="8" xfId="0" applyFont="1" applyFill="1" applyBorder="1" applyProtection="1"/>
    <xf numFmtId="8" fontId="7" fillId="0" borderId="0" xfId="0" applyNumberFormat="1" applyFont="1" applyBorder="1" applyProtection="1"/>
    <xf numFmtId="8" fontId="7" fillId="0" borderId="12" xfId="0" applyNumberFormat="1" applyFont="1" applyBorder="1" applyProtection="1"/>
    <xf numFmtId="0" fontId="11" fillId="0" borderId="23" xfId="0" applyFont="1" applyFill="1" applyBorder="1" applyProtection="1"/>
    <xf numFmtId="0" fontId="11" fillId="0" borderId="13" xfId="0" applyFont="1" applyBorder="1" applyProtection="1"/>
    <xf numFmtId="0" fontId="10" fillId="0" borderId="13" xfId="0" applyFont="1" applyBorder="1" applyProtection="1"/>
    <xf numFmtId="8" fontId="11" fillId="0" borderId="13" xfId="0" applyNumberFormat="1" applyFont="1" applyBorder="1" applyProtection="1"/>
    <xf numFmtId="8" fontId="11" fillId="0" borderId="14" xfId="0" applyNumberFormat="1" applyFont="1" applyBorder="1" applyProtection="1"/>
    <xf numFmtId="165" fontId="11" fillId="0" borderId="0" xfId="0" applyNumberFormat="1" applyFont="1" applyBorder="1" applyProtection="1"/>
    <xf numFmtId="0" fontId="17" fillId="0" borderId="32" xfId="0" applyFont="1" applyBorder="1" applyAlignment="1" applyProtection="1"/>
    <xf numFmtId="0" fontId="7" fillId="0" borderId="24" xfId="0" applyFont="1" applyBorder="1" applyProtection="1"/>
    <xf numFmtId="0" fontId="7" fillId="0" borderId="25" xfId="0" applyFont="1" applyBorder="1" applyProtection="1"/>
    <xf numFmtId="0" fontId="7" fillId="0" borderId="26" xfId="0" applyFont="1" applyBorder="1" applyProtection="1"/>
    <xf numFmtId="0" fontId="7" fillId="0" borderId="0" xfId="0" applyFont="1" applyProtection="1"/>
    <xf numFmtId="0" fontId="5" fillId="5" borderId="29" xfId="1" applyFill="1" applyBorder="1" applyAlignment="1" applyProtection="1">
      <alignment horizontal="center"/>
    </xf>
    <xf numFmtId="0" fontId="15" fillId="2" borderId="9" xfId="0" applyFont="1" applyFill="1" applyBorder="1" applyAlignment="1" applyProtection="1">
      <alignment vertical="top"/>
      <protection locked="0"/>
    </xf>
  </cellXfs>
  <cellStyles count="2">
    <cellStyle name="Hyperlink" xfId="1" builtinId="8"/>
    <cellStyle name="Normal" xfId="0" builtinId="0"/>
  </cellStyles>
  <dxfs count="4">
    <dxf>
      <fill>
        <patternFill>
          <bgColor indexed="57"/>
        </patternFill>
      </fill>
    </dxf>
    <dxf>
      <fill>
        <patternFill>
          <bgColor indexed="10"/>
        </patternFill>
      </fill>
    </dxf>
    <dxf>
      <fill>
        <patternFill>
          <bgColor indexed="10"/>
        </patternFill>
      </fill>
    </dxf>
    <dxf>
      <fill>
        <patternFill>
          <bgColor indexed="5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1447800</xdr:colOff>
      <xdr:row>0</xdr:row>
      <xdr:rowOff>318793</xdr:rowOff>
    </xdr:to>
    <xdr:pic>
      <xdr:nvPicPr>
        <xdr:cNvPr id="3" name="Picture 2" descr="This is the Ontario Trillium logo">
          <a:extLst>
            <a:ext uri="{FF2B5EF4-FFF2-40B4-BE49-F238E27FC236}">
              <a16:creationId xmlns:a16="http://schemas.microsoft.com/office/drawing/2014/main" id="{7A49C7E0-136D-4D3F-BA25-87A7A8C798B3}"/>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1"/>
          <a:ext cx="1447800" cy="3187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100743</xdr:colOff>
      <xdr:row>0</xdr:row>
      <xdr:rowOff>417677</xdr:rowOff>
    </xdr:to>
    <xdr:pic>
      <xdr:nvPicPr>
        <xdr:cNvPr id="3" name="Picture 2" descr="This is the Ontario Trillium logo">
          <a:extLst>
            <a:ext uri="{FF2B5EF4-FFF2-40B4-BE49-F238E27FC236}">
              <a16:creationId xmlns:a16="http://schemas.microsoft.com/office/drawing/2014/main" id="{EA7E8839-99B7-4B64-A29D-F6063E1F7644}"/>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0"/>
          <a:ext cx="1896886" cy="41767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a@ontario.ca"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3"/>
  <sheetViews>
    <sheetView tabSelected="1" workbookViewId="0">
      <selection activeCell="A22" sqref="A22"/>
    </sheetView>
  </sheetViews>
  <sheetFormatPr defaultColWidth="9.15234375" defaultRowHeight="15" x14ac:dyDescent="0.35"/>
  <cols>
    <col min="1" max="1" width="114.84375" style="31" customWidth="1"/>
    <col min="2" max="16384" width="9.15234375" style="16"/>
  </cols>
  <sheetData>
    <row r="1" spans="1:12" s="13" customFormat="1" ht="34.5" customHeight="1" x14ac:dyDescent="0.5">
      <c r="A1" s="7" t="s">
        <v>100</v>
      </c>
      <c r="B1" s="11"/>
      <c r="C1" s="8"/>
      <c r="D1" s="8"/>
      <c r="E1" s="8"/>
      <c r="F1" s="8"/>
      <c r="G1" s="8"/>
      <c r="H1" s="9"/>
      <c r="I1" s="9"/>
      <c r="J1" s="9"/>
      <c r="K1" s="12"/>
      <c r="L1" s="12"/>
    </row>
    <row r="2" spans="1:12" x14ac:dyDescent="0.35">
      <c r="A2" s="14"/>
      <c r="B2" s="15"/>
      <c r="C2" s="15"/>
      <c r="D2" s="15"/>
      <c r="E2" s="15"/>
      <c r="F2" s="15"/>
      <c r="G2" s="15"/>
      <c r="H2" s="15"/>
      <c r="I2" s="15"/>
      <c r="J2" s="15"/>
    </row>
    <row r="3" spans="1:12" ht="126.75" customHeight="1" x14ac:dyDescent="0.5">
      <c r="A3" s="17" t="s">
        <v>103</v>
      </c>
      <c r="B3" s="15"/>
      <c r="C3" s="15"/>
      <c r="D3" s="15"/>
      <c r="E3" s="15"/>
      <c r="F3" s="15"/>
      <c r="G3" s="15"/>
      <c r="H3" s="15"/>
      <c r="I3" s="15"/>
      <c r="J3" s="15"/>
    </row>
    <row r="4" spans="1:12" ht="19.5" customHeight="1" x14ac:dyDescent="0.5">
      <c r="A4" s="18"/>
      <c r="B4" s="15"/>
      <c r="C4" s="15"/>
      <c r="D4" s="15"/>
      <c r="E4" s="15"/>
      <c r="F4" s="15"/>
      <c r="G4" s="15"/>
      <c r="H4" s="15"/>
      <c r="I4" s="15"/>
      <c r="J4" s="15"/>
    </row>
    <row r="5" spans="1:12" ht="136.5" customHeight="1" x14ac:dyDescent="0.5">
      <c r="A5" s="18" t="s">
        <v>104</v>
      </c>
      <c r="B5" s="15"/>
      <c r="C5" s="15"/>
      <c r="D5" s="15"/>
      <c r="E5" s="15"/>
      <c r="F5" s="15"/>
      <c r="G5" s="15"/>
      <c r="H5" s="15"/>
      <c r="I5" s="15"/>
      <c r="J5" s="15"/>
    </row>
    <row r="6" spans="1:12" ht="16.3" x14ac:dyDescent="0.5">
      <c r="A6" s="18"/>
      <c r="B6" s="15"/>
      <c r="C6" s="15"/>
      <c r="D6" s="15"/>
      <c r="E6" s="15"/>
      <c r="F6" s="15"/>
      <c r="G6" s="15"/>
      <c r="H6" s="15"/>
      <c r="I6" s="15"/>
      <c r="J6" s="15"/>
    </row>
    <row r="7" spans="1:12" ht="51.75" customHeight="1" x14ac:dyDescent="0.5">
      <c r="A7" s="18" t="s">
        <v>85</v>
      </c>
      <c r="B7" s="15"/>
      <c r="C7" s="15"/>
      <c r="D7" s="15"/>
      <c r="E7" s="15"/>
      <c r="F7" s="15"/>
      <c r="G7" s="15"/>
      <c r="H7" s="15"/>
      <c r="I7" s="15"/>
      <c r="J7" s="15"/>
    </row>
    <row r="8" spans="1:12" ht="16.3" x14ac:dyDescent="0.5">
      <c r="A8" s="19"/>
      <c r="B8" s="15"/>
      <c r="C8" s="15"/>
      <c r="D8" s="15"/>
      <c r="E8" s="15"/>
      <c r="F8" s="15"/>
      <c r="G8" s="15"/>
      <c r="H8" s="15"/>
      <c r="I8" s="15"/>
      <c r="J8" s="15"/>
    </row>
    <row r="9" spans="1:12" ht="16.3" x14ac:dyDescent="0.5">
      <c r="A9" s="20" t="s">
        <v>82</v>
      </c>
      <c r="B9" s="15"/>
      <c r="C9" s="15"/>
      <c r="D9" s="15"/>
      <c r="E9" s="15"/>
      <c r="F9" s="15"/>
      <c r="G9" s="15"/>
      <c r="H9" s="15"/>
      <c r="I9" s="15"/>
      <c r="J9" s="15"/>
    </row>
    <row r="10" spans="1:12" ht="33" customHeight="1" x14ac:dyDescent="0.5">
      <c r="A10" s="21" t="s">
        <v>87</v>
      </c>
      <c r="B10" s="15"/>
      <c r="C10" s="15"/>
      <c r="D10" s="15"/>
      <c r="E10" s="15"/>
      <c r="F10" s="15"/>
      <c r="G10" s="15"/>
      <c r="H10" s="15"/>
      <c r="I10" s="15"/>
      <c r="J10" s="15"/>
    </row>
    <row r="11" spans="1:12" ht="33.75" customHeight="1" x14ac:dyDescent="0.5">
      <c r="A11" s="21" t="s">
        <v>81</v>
      </c>
      <c r="B11" s="15"/>
      <c r="C11" s="15"/>
      <c r="D11" s="15"/>
      <c r="E11" s="15"/>
      <c r="F11" s="15"/>
      <c r="G11" s="15"/>
      <c r="H11" s="15"/>
      <c r="I11" s="15"/>
      <c r="J11" s="15"/>
    </row>
    <row r="12" spans="1:12" ht="27.75" customHeight="1" x14ac:dyDescent="0.5">
      <c r="A12" s="21" t="s">
        <v>88</v>
      </c>
      <c r="B12" s="15"/>
      <c r="C12" s="15"/>
      <c r="D12" s="15"/>
      <c r="E12" s="15"/>
      <c r="F12" s="15"/>
      <c r="G12" s="15"/>
      <c r="H12" s="15"/>
      <c r="I12" s="15"/>
      <c r="J12" s="15"/>
    </row>
    <row r="13" spans="1:12" ht="42.75" customHeight="1" x14ac:dyDescent="0.5">
      <c r="A13" s="22" t="s">
        <v>89</v>
      </c>
      <c r="B13" s="15"/>
      <c r="C13" s="15"/>
      <c r="D13" s="15"/>
      <c r="E13" s="15"/>
      <c r="F13" s="15"/>
      <c r="G13" s="15"/>
      <c r="H13" s="15"/>
      <c r="I13" s="15"/>
      <c r="J13" s="15"/>
    </row>
    <row r="14" spans="1:12" ht="16.3" x14ac:dyDescent="0.5">
      <c r="A14" s="23"/>
      <c r="B14" s="15"/>
      <c r="C14" s="15"/>
      <c r="D14" s="15"/>
      <c r="E14" s="15"/>
      <c r="F14" s="15"/>
      <c r="G14" s="15"/>
      <c r="H14" s="15"/>
      <c r="I14" s="15"/>
      <c r="J14" s="15"/>
    </row>
    <row r="15" spans="1:12" ht="16.3" x14ac:dyDescent="0.5">
      <c r="A15" s="24" t="s">
        <v>90</v>
      </c>
      <c r="B15" s="25"/>
      <c r="C15" s="25"/>
      <c r="D15" s="26"/>
      <c r="E15" s="25"/>
      <c r="F15" s="25"/>
      <c r="G15" s="25"/>
      <c r="H15" s="25"/>
      <c r="I15" s="15"/>
      <c r="J15" s="15"/>
    </row>
    <row r="16" spans="1:12" ht="16.3" x14ac:dyDescent="0.5">
      <c r="A16" s="27"/>
      <c r="B16" s="25"/>
      <c r="C16" s="25"/>
      <c r="D16" s="26"/>
      <c r="E16" s="25"/>
      <c r="F16" s="25"/>
      <c r="G16" s="25"/>
      <c r="H16" s="25"/>
      <c r="I16" s="15"/>
      <c r="J16" s="15"/>
    </row>
    <row r="17" spans="1:10" ht="16.3" x14ac:dyDescent="0.5">
      <c r="A17" s="28" t="s">
        <v>80</v>
      </c>
      <c r="B17" s="25"/>
      <c r="C17" s="25"/>
      <c r="D17" s="26"/>
      <c r="E17" s="29"/>
      <c r="F17" s="29"/>
      <c r="G17" s="25"/>
      <c r="H17" s="25"/>
      <c r="I17" s="15"/>
      <c r="J17" s="15"/>
    </row>
    <row r="18" spans="1:10" ht="16.3" x14ac:dyDescent="0.5">
      <c r="A18" s="28" t="s">
        <v>106</v>
      </c>
      <c r="B18" s="25"/>
      <c r="C18" s="25"/>
      <c r="D18" s="26"/>
      <c r="E18" s="29"/>
      <c r="F18" s="29"/>
      <c r="G18" s="25"/>
      <c r="H18" s="25"/>
      <c r="I18" s="15"/>
      <c r="J18" s="15"/>
    </row>
    <row r="19" spans="1:10" ht="15.45" x14ac:dyDescent="0.4">
      <c r="A19" s="158" t="s">
        <v>105</v>
      </c>
      <c r="B19" s="25"/>
      <c r="C19" s="25"/>
      <c r="D19" s="26"/>
      <c r="E19" s="29"/>
      <c r="F19" s="29"/>
      <c r="G19" s="25"/>
      <c r="H19" s="25"/>
      <c r="I19" s="15"/>
      <c r="J19" s="15"/>
    </row>
    <row r="20" spans="1:10" ht="16.3" x14ac:dyDescent="0.5">
      <c r="A20" s="30" t="s">
        <v>79</v>
      </c>
      <c r="B20" s="25"/>
      <c r="C20" s="25"/>
      <c r="D20" s="26"/>
      <c r="E20" s="29"/>
      <c r="F20" s="29"/>
      <c r="G20" s="25"/>
      <c r="H20" s="25"/>
      <c r="I20" s="15"/>
      <c r="J20" s="15"/>
    </row>
    <row r="21" spans="1:10" x14ac:dyDescent="0.35">
      <c r="B21" s="26"/>
      <c r="C21" s="26"/>
      <c r="D21" s="26"/>
      <c r="E21" s="26"/>
      <c r="F21" s="26"/>
      <c r="G21" s="26"/>
      <c r="H21" s="26"/>
      <c r="I21" s="15"/>
      <c r="J21" s="15"/>
    </row>
    <row r="22" spans="1:10" x14ac:dyDescent="0.35">
      <c r="B22" s="15"/>
      <c r="C22" s="15"/>
      <c r="D22" s="15"/>
      <c r="E22" s="15"/>
      <c r="F22" s="15"/>
      <c r="G22" s="15"/>
      <c r="H22" s="15"/>
      <c r="I22" s="15"/>
      <c r="J22" s="15"/>
    </row>
    <row r="23" spans="1:10" x14ac:dyDescent="0.35">
      <c r="B23" s="15"/>
      <c r="C23" s="15"/>
      <c r="D23" s="15"/>
      <c r="E23" s="15"/>
      <c r="F23" s="15"/>
      <c r="G23" s="15"/>
      <c r="H23" s="15"/>
      <c r="I23" s="15"/>
      <c r="J23" s="15"/>
    </row>
    <row r="24" spans="1:10" x14ac:dyDescent="0.35">
      <c r="B24" s="15"/>
      <c r="C24" s="15"/>
      <c r="D24" s="15"/>
      <c r="E24" s="15"/>
      <c r="F24" s="15"/>
      <c r="G24" s="15"/>
      <c r="H24" s="15"/>
      <c r="I24" s="15"/>
      <c r="J24" s="15"/>
    </row>
    <row r="25" spans="1:10" x14ac:dyDescent="0.35">
      <c r="B25" s="15"/>
      <c r="C25" s="15"/>
      <c r="D25" s="15"/>
      <c r="E25" s="15"/>
      <c r="F25" s="15"/>
      <c r="G25" s="15"/>
      <c r="H25" s="15"/>
      <c r="I25" s="15"/>
      <c r="J25" s="15"/>
    </row>
    <row r="26" spans="1:10" x14ac:dyDescent="0.35">
      <c r="B26" s="15"/>
      <c r="C26" s="15"/>
      <c r="D26" s="15"/>
      <c r="E26" s="15"/>
      <c r="F26" s="15"/>
      <c r="G26" s="15"/>
      <c r="H26" s="15"/>
      <c r="I26" s="15"/>
      <c r="J26" s="15"/>
    </row>
    <row r="27" spans="1:10" x14ac:dyDescent="0.35">
      <c r="B27" s="15"/>
      <c r="C27" s="15"/>
      <c r="D27" s="15"/>
      <c r="E27" s="15"/>
      <c r="F27" s="15"/>
      <c r="G27" s="15"/>
      <c r="H27" s="15"/>
      <c r="I27" s="15"/>
      <c r="J27" s="15"/>
    </row>
    <row r="28" spans="1:10" x14ac:dyDescent="0.35">
      <c r="B28" s="15"/>
      <c r="C28" s="15"/>
      <c r="D28" s="15"/>
      <c r="E28" s="15"/>
      <c r="F28" s="15"/>
      <c r="G28" s="15"/>
      <c r="H28" s="15"/>
      <c r="I28" s="15"/>
      <c r="J28" s="15"/>
    </row>
    <row r="29" spans="1:10" x14ac:dyDescent="0.35">
      <c r="B29" s="15"/>
      <c r="C29" s="15"/>
      <c r="D29" s="15"/>
      <c r="E29" s="15"/>
      <c r="F29" s="15"/>
      <c r="G29" s="15"/>
      <c r="H29" s="15"/>
      <c r="I29" s="15"/>
      <c r="J29" s="15"/>
    </row>
    <row r="30" spans="1:10" x14ac:dyDescent="0.35">
      <c r="B30" s="15"/>
      <c r="C30" s="15"/>
      <c r="D30" s="15"/>
      <c r="E30" s="15"/>
      <c r="F30" s="15"/>
      <c r="G30" s="15"/>
      <c r="H30" s="15"/>
      <c r="I30" s="15"/>
      <c r="J30" s="15"/>
    </row>
    <row r="31" spans="1:10" x14ac:dyDescent="0.35">
      <c r="B31" s="15"/>
      <c r="C31" s="15"/>
      <c r="D31" s="15"/>
      <c r="E31" s="15"/>
      <c r="F31" s="15"/>
      <c r="G31" s="15"/>
      <c r="H31" s="15"/>
      <c r="I31" s="15"/>
      <c r="J31" s="15"/>
    </row>
    <row r="32" spans="1:10" x14ac:dyDescent="0.35">
      <c r="B32" s="15"/>
      <c r="C32" s="15"/>
      <c r="D32" s="15"/>
      <c r="E32" s="15"/>
      <c r="F32" s="15"/>
      <c r="G32" s="15"/>
      <c r="H32" s="15"/>
      <c r="I32" s="15"/>
      <c r="J32" s="15"/>
    </row>
    <row r="33" spans="2:10" x14ac:dyDescent="0.35">
      <c r="B33" s="15"/>
      <c r="C33" s="15"/>
      <c r="D33" s="15"/>
      <c r="E33" s="15"/>
      <c r="F33" s="15"/>
      <c r="G33" s="15"/>
      <c r="H33" s="15"/>
      <c r="I33" s="15"/>
      <c r="J33" s="15"/>
    </row>
  </sheetData>
  <phoneticPr fontId="2" type="noConversion"/>
  <hyperlinks>
    <hyperlink ref="A19" r:id="rId1" xr:uid="{00000000-0004-0000-0000-000000000000}"/>
  </hyperlinks>
  <pageMargins left="0.78740157499999996" right="0.78740157499999996" top="0.984251969" bottom="0.984251969" header="0.5" footer="0.5"/>
  <pageSetup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7"/>
  <sheetViews>
    <sheetView showGridLines="0" zoomScaleNormal="100" workbookViewId="0">
      <selection activeCell="A2" sqref="A2"/>
    </sheetView>
  </sheetViews>
  <sheetFormatPr defaultColWidth="9.15234375" defaultRowHeight="16.3" x14ac:dyDescent="0.5"/>
  <cols>
    <col min="1" max="1" width="25.3828125" style="157" customWidth="1"/>
    <col min="2" max="7" width="14.3828125" style="157" customWidth="1"/>
    <col min="8" max="16384" width="9.15234375" style="13"/>
  </cols>
  <sheetData>
    <row r="1" spans="1:12" ht="34.5" customHeight="1" thickBot="1" x14ac:dyDescent="0.55000000000000004">
      <c r="A1" s="50"/>
      <c r="B1" s="2" t="s">
        <v>100</v>
      </c>
      <c r="C1" s="3"/>
      <c r="D1" s="3"/>
      <c r="E1" s="3"/>
      <c r="F1" s="3"/>
      <c r="G1" s="4"/>
      <c r="H1" s="5"/>
      <c r="I1" s="5"/>
      <c r="J1" s="5"/>
      <c r="K1" s="12"/>
      <c r="L1" s="12"/>
    </row>
    <row r="2" spans="1:12" ht="16.75" thickBot="1" x14ac:dyDescent="0.55000000000000004">
      <c r="A2" s="159" t="s">
        <v>84</v>
      </c>
      <c r="B2" s="51"/>
      <c r="C2" s="51"/>
      <c r="D2" s="51"/>
      <c r="E2" s="51"/>
      <c r="F2" s="51"/>
      <c r="G2" s="52"/>
    </row>
    <row r="3" spans="1:12" ht="16.75" thickBot="1" x14ac:dyDescent="0.55000000000000004">
      <c r="A3" s="6" t="s">
        <v>27</v>
      </c>
      <c r="B3" s="53"/>
      <c r="C3" s="53"/>
      <c r="D3" s="53"/>
      <c r="E3" s="53"/>
      <c r="F3" s="53"/>
      <c r="G3" s="54"/>
    </row>
    <row r="4" spans="1:12" ht="16.75" thickBot="1" x14ac:dyDescent="0.55000000000000004">
      <c r="A4" s="55" t="s">
        <v>28</v>
      </c>
      <c r="B4" s="53"/>
      <c r="C4" s="53"/>
      <c r="D4" s="53"/>
      <c r="E4" s="53"/>
      <c r="F4" s="56">
        <v>27745</v>
      </c>
      <c r="G4" s="54" t="s">
        <v>29</v>
      </c>
    </row>
    <row r="5" spans="1:12" ht="16.75" thickBot="1" x14ac:dyDescent="0.55000000000000004">
      <c r="A5" s="57" t="s">
        <v>30</v>
      </c>
      <c r="B5" s="58"/>
      <c r="C5" s="58"/>
      <c r="D5" s="58"/>
      <c r="E5" s="53"/>
      <c r="F5" s="59">
        <v>0.3</v>
      </c>
      <c r="G5" s="60"/>
    </row>
    <row r="6" spans="1:12" ht="16.75" thickBot="1" x14ac:dyDescent="0.55000000000000004">
      <c r="A6" s="57" t="s">
        <v>31</v>
      </c>
      <c r="B6" s="58"/>
      <c r="C6" s="58"/>
      <c r="D6" s="58"/>
      <c r="E6" s="53"/>
      <c r="F6" s="61">
        <f>F5*F4</f>
        <v>8323.5</v>
      </c>
      <c r="G6" s="60" t="s">
        <v>29</v>
      </c>
    </row>
    <row r="7" spans="1:12" ht="16.75" thickBot="1" x14ac:dyDescent="0.55000000000000004">
      <c r="A7" s="57" t="s">
        <v>32</v>
      </c>
      <c r="B7" s="58"/>
      <c r="C7" s="58"/>
      <c r="D7" s="58"/>
      <c r="E7" s="53"/>
      <c r="F7" s="59">
        <v>0.8</v>
      </c>
      <c r="G7" s="60"/>
    </row>
    <row r="8" spans="1:12" ht="16.75" thickBot="1" x14ac:dyDescent="0.55000000000000004">
      <c r="A8" s="57" t="s">
        <v>37</v>
      </c>
      <c r="B8" s="58"/>
      <c r="C8" s="58"/>
      <c r="D8" s="58"/>
      <c r="E8" s="53"/>
      <c r="F8" s="62">
        <f>1-F7</f>
        <v>0.19999999999999996</v>
      </c>
      <c r="G8" s="60"/>
    </row>
    <row r="9" spans="1:12" ht="18.75" customHeight="1" thickBot="1" x14ac:dyDescent="0.55000000000000004">
      <c r="A9" s="57" t="s">
        <v>33</v>
      </c>
      <c r="B9" s="58"/>
      <c r="C9" s="58"/>
      <c r="D9" s="58"/>
      <c r="E9" s="53"/>
      <c r="F9" s="63">
        <v>0.25</v>
      </c>
      <c r="G9" s="60" t="s">
        <v>3</v>
      </c>
    </row>
    <row r="10" spans="1:12" ht="18.75" customHeight="1" thickBot="1" x14ac:dyDescent="0.55000000000000004">
      <c r="A10" s="57" t="s">
        <v>34</v>
      </c>
      <c r="B10" s="58"/>
      <c r="C10" s="58"/>
      <c r="D10" s="58"/>
      <c r="E10" s="53"/>
      <c r="F10" s="63">
        <v>3.2500000000000001E-2</v>
      </c>
      <c r="G10" s="60" t="s">
        <v>3</v>
      </c>
    </row>
    <row r="11" spans="1:12" ht="9.75" customHeight="1" x14ac:dyDescent="0.5">
      <c r="A11" s="57"/>
      <c r="B11" s="58"/>
      <c r="C11" s="58"/>
      <c r="D11" s="58"/>
      <c r="E11" s="53"/>
      <c r="F11" s="64"/>
      <c r="G11" s="60"/>
    </row>
    <row r="12" spans="1:12" x14ac:dyDescent="0.5">
      <c r="A12" s="57"/>
      <c r="B12" s="58"/>
      <c r="C12" s="58"/>
      <c r="D12" s="58"/>
      <c r="E12" s="53"/>
      <c r="F12" s="65" t="s">
        <v>1</v>
      </c>
      <c r="G12" s="66" t="s">
        <v>3</v>
      </c>
    </row>
    <row r="13" spans="1:12" x14ac:dyDescent="0.5">
      <c r="A13" s="57" t="s">
        <v>35</v>
      </c>
      <c r="B13" s="58"/>
      <c r="C13" s="58"/>
      <c r="D13" s="58"/>
      <c r="E13" s="53"/>
      <c r="F13" s="67">
        <f>(F6*F9*F7)+(F6*F8*F10)</f>
        <v>1718.8027500000001</v>
      </c>
      <c r="G13" s="68">
        <f>F13/F6</f>
        <v>0.20650000000000002</v>
      </c>
    </row>
    <row r="14" spans="1:12" ht="16.75" thickBot="1" x14ac:dyDescent="0.55000000000000004">
      <c r="A14" s="55"/>
      <c r="B14" s="53"/>
      <c r="C14" s="53"/>
      <c r="D14" s="53"/>
      <c r="E14" s="53"/>
      <c r="F14" s="53"/>
      <c r="G14" s="54"/>
    </row>
    <row r="15" spans="1:12" ht="16.75" thickBot="1" x14ac:dyDescent="0.55000000000000004">
      <c r="A15" s="69" t="s">
        <v>36</v>
      </c>
      <c r="B15" s="70"/>
      <c r="C15" s="70"/>
      <c r="D15" s="70"/>
      <c r="E15" s="71"/>
      <c r="F15" s="63">
        <v>0</v>
      </c>
      <c r="G15" s="72">
        <f>F15/F6</f>
        <v>0</v>
      </c>
    </row>
    <row r="16" spans="1:12" s="12" customFormat="1" x14ac:dyDescent="0.5">
      <c r="A16" s="69"/>
      <c r="B16" s="70"/>
      <c r="C16" s="70"/>
      <c r="D16" s="70"/>
      <c r="E16" s="73"/>
      <c r="F16" s="64"/>
      <c r="G16" s="74"/>
    </row>
    <row r="17" spans="1:7" s="79" customFormat="1" x14ac:dyDescent="0.5">
      <c r="A17" s="75" t="s">
        <v>91</v>
      </c>
      <c r="B17" s="76"/>
      <c r="C17" s="76"/>
      <c r="D17" s="76"/>
      <c r="E17" s="77"/>
      <c r="F17" s="67">
        <f>F15+F13</f>
        <v>1718.8027500000001</v>
      </c>
      <c r="G17" s="78">
        <f>G15+G13</f>
        <v>0.20650000000000002</v>
      </c>
    </row>
    <row r="18" spans="1:7" x14ac:dyDescent="0.5">
      <c r="A18" s="80"/>
      <c r="B18" s="81"/>
      <c r="C18" s="81"/>
      <c r="D18" s="81"/>
      <c r="E18" s="82"/>
      <c r="F18" s="83"/>
      <c r="G18" s="84"/>
    </row>
    <row r="19" spans="1:7" x14ac:dyDescent="0.5">
      <c r="A19" s="6" t="s">
        <v>64</v>
      </c>
      <c r="B19" s="53"/>
      <c r="C19" s="53"/>
      <c r="D19" s="53"/>
      <c r="E19" s="53"/>
      <c r="F19" s="53"/>
      <c r="G19" s="54"/>
    </row>
    <row r="20" spans="1:7" x14ac:dyDescent="0.5">
      <c r="A20" s="55" t="s">
        <v>39</v>
      </c>
      <c r="B20" s="53"/>
      <c r="C20" s="53"/>
      <c r="D20" s="53"/>
      <c r="E20" s="53"/>
      <c r="F20" s="53"/>
      <c r="G20" s="54"/>
    </row>
    <row r="21" spans="1:7" s="11" customFormat="1" ht="42.75" customHeight="1" x14ac:dyDescent="0.5">
      <c r="A21" s="85"/>
      <c r="B21" s="86" t="s">
        <v>38</v>
      </c>
      <c r="C21" s="86" t="s">
        <v>40</v>
      </c>
      <c r="D21" s="87" t="s">
        <v>101</v>
      </c>
      <c r="E21" s="53"/>
      <c r="F21" s="88" t="s">
        <v>0</v>
      </c>
      <c r="G21" s="89"/>
    </row>
    <row r="22" spans="1:7" s="94" customFormat="1" x14ac:dyDescent="0.5">
      <c r="A22" s="90" t="s">
        <v>83</v>
      </c>
      <c r="B22" s="86"/>
      <c r="C22" s="86" t="s">
        <v>41</v>
      </c>
      <c r="D22" s="86" t="s">
        <v>41</v>
      </c>
      <c r="E22" s="91"/>
      <c r="F22" s="92" t="s">
        <v>41</v>
      </c>
      <c r="G22" s="93"/>
    </row>
    <row r="23" spans="1:7" s="94" customFormat="1" x14ac:dyDescent="0.5">
      <c r="A23" s="95"/>
      <c r="B23" s="86" t="s">
        <v>63</v>
      </c>
      <c r="C23" s="86" t="s">
        <v>42</v>
      </c>
      <c r="D23" s="86" t="s">
        <v>42</v>
      </c>
      <c r="E23" s="91"/>
      <c r="F23" s="92" t="s">
        <v>1</v>
      </c>
      <c r="G23" s="96" t="s">
        <v>3</v>
      </c>
    </row>
    <row r="24" spans="1:7" s="11" customFormat="1" ht="16.75" thickBot="1" x14ac:dyDescent="0.55000000000000004">
      <c r="A24" s="95" t="s">
        <v>43</v>
      </c>
      <c r="B24" s="97"/>
      <c r="C24" s="97"/>
      <c r="D24" s="97"/>
      <c r="E24" s="53"/>
      <c r="F24" s="97"/>
      <c r="G24" s="54"/>
    </row>
    <row r="25" spans="1:7" s="11" customFormat="1" ht="16.75" thickBot="1" x14ac:dyDescent="0.55000000000000004">
      <c r="A25" s="85" t="s">
        <v>44</v>
      </c>
      <c r="B25" s="98">
        <v>32</v>
      </c>
      <c r="C25" s="99">
        <v>13.86</v>
      </c>
      <c r="D25" s="100"/>
      <c r="E25" s="53"/>
      <c r="F25" s="101">
        <f>C25*B25</f>
        <v>443.52</v>
      </c>
      <c r="G25" s="54"/>
    </row>
    <row r="26" spans="1:7" s="11" customFormat="1" ht="33" thickBot="1" x14ac:dyDescent="0.55000000000000004">
      <c r="A26" s="85" t="s">
        <v>46</v>
      </c>
      <c r="B26" s="102">
        <v>2</v>
      </c>
      <c r="C26" s="103">
        <v>18.34</v>
      </c>
      <c r="D26" s="103">
        <v>16.136187037037036</v>
      </c>
      <c r="E26" s="53"/>
      <c r="F26" s="104">
        <f>(D26+C26)*B26</f>
        <v>68.952374074074072</v>
      </c>
      <c r="G26" s="54"/>
    </row>
    <row r="27" spans="1:7" s="11" customFormat="1" ht="33" thickBot="1" x14ac:dyDescent="0.55000000000000004">
      <c r="A27" s="85" t="s">
        <v>47</v>
      </c>
      <c r="B27" s="102">
        <v>1</v>
      </c>
      <c r="C27" s="103">
        <v>18.34</v>
      </c>
      <c r="D27" s="103">
        <v>8.722053571428571</v>
      </c>
      <c r="E27" s="53"/>
      <c r="F27" s="104">
        <f>(D27+C27)*B27</f>
        <v>27.062053571428571</v>
      </c>
      <c r="G27" s="54"/>
    </row>
    <row r="28" spans="1:7" s="11" customFormat="1" ht="33" thickBot="1" x14ac:dyDescent="0.55000000000000004">
      <c r="A28" s="85" t="s">
        <v>48</v>
      </c>
      <c r="B28" s="102">
        <v>2</v>
      </c>
      <c r="C28" s="103">
        <v>18.34</v>
      </c>
      <c r="D28" s="103">
        <v>34.231666666666669</v>
      </c>
      <c r="E28" s="53"/>
      <c r="F28" s="104">
        <f>(D28+C28)*B28</f>
        <v>105.14333333333335</v>
      </c>
      <c r="G28" s="54"/>
    </row>
    <row r="29" spans="1:7" s="11" customFormat="1" x14ac:dyDescent="0.5">
      <c r="A29" s="95" t="s">
        <v>0</v>
      </c>
      <c r="B29" s="97"/>
      <c r="C29" s="97"/>
      <c r="D29" s="97"/>
      <c r="E29" s="53"/>
      <c r="F29" s="105">
        <f>SUM(F25:F28)</f>
        <v>644.67776097883598</v>
      </c>
      <c r="G29" s="106">
        <f>F29/'Prix-Rendement'!B5</f>
        <v>7.745272553358995E-2</v>
      </c>
    </row>
    <row r="30" spans="1:7" ht="21.75" customHeight="1" x14ac:dyDescent="0.5">
      <c r="A30" s="55"/>
      <c r="B30" s="53"/>
      <c r="C30" s="53"/>
      <c r="D30" s="53"/>
      <c r="E30" s="53"/>
      <c r="F30" s="53"/>
      <c r="G30" s="54"/>
    </row>
    <row r="31" spans="1:7" x14ac:dyDescent="0.5">
      <c r="A31" s="6" t="s">
        <v>45</v>
      </c>
      <c r="B31" s="53"/>
      <c r="C31" s="53"/>
      <c r="D31" s="53"/>
      <c r="E31" s="53"/>
      <c r="F31" s="53"/>
      <c r="G31" s="54"/>
    </row>
    <row r="32" spans="1:7" x14ac:dyDescent="0.5">
      <c r="A32" s="55"/>
      <c r="B32" s="53"/>
      <c r="C32" s="53"/>
      <c r="D32" s="53"/>
      <c r="E32" s="53"/>
      <c r="F32" s="53"/>
      <c r="G32" s="54"/>
    </row>
    <row r="33" spans="1:7" s="11" customFormat="1" x14ac:dyDescent="0.5">
      <c r="A33" s="107" t="s">
        <v>94</v>
      </c>
      <c r="B33" s="108"/>
      <c r="C33" s="71"/>
      <c r="D33" s="109"/>
      <c r="E33" s="71"/>
      <c r="F33" s="71"/>
      <c r="G33" s="110"/>
    </row>
    <row r="34" spans="1:7" s="11" customFormat="1" ht="33" thickBot="1" x14ac:dyDescent="0.55000000000000004">
      <c r="A34" s="111" t="s">
        <v>93</v>
      </c>
      <c r="B34" s="112" t="s">
        <v>49</v>
      </c>
      <c r="C34" s="112" t="s">
        <v>50</v>
      </c>
      <c r="D34" s="112" t="s">
        <v>51</v>
      </c>
      <c r="E34" s="113" t="s">
        <v>98</v>
      </c>
      <c r="F34" s="112" t="s">
        <v>1</v>
      </c>
      <c r="G34" s="96"/>
    </row>
    <row r="35" spans="1:7" s="11" customFormat="1" ht="16.75" thickBot="1" x14ac:dyDescent="0.55000000000000004">
      <c r="A35" s="114" t="s">
        <v>52</v>
      </c>
      <c r="B35" s="115"/>
      <c r="C35" s="115"/>
      <c r="D35" s="116"/>
      <c r="E35" s="117"/>
      <c r="F35" s="118"/>
      <c r="G35" s="119"/>
    </row>
    <row r="36" spans="1:7" s="11" customFormat="1" ht="16.75" thickBot="1" x14ac:dyDescent="0.55000000000000004">
      <c r="A36" s="120" t="s">
        <v>4</v>
      </c>
      <c r="B36" s="98">
        <v>6</v>
      </c>
      <c r="C36" s="98" t="s">
        <v>17</v>
      </c>
      <c r="D36" s="99">
        <v>7.9533333333333331</v>
      </c>
      <c r="E36" s="98">
        <v>7</v>
      </c>
      <c r="F36" s="118">
        <f>B36*D36*E36/2.5</f>
        <v>133.61599999999999</v>
      </c>
      <c r="G36" s="119"/>
    </row>
    <row r="37" spans="1:7" s="11" customFormat="1" ht="16.75" thickBot="1" x14ac:dyDescent="0.55000000000000004">
      <c r="A37" s="120" t="s">
        <v>5</v>
      </c>
      <c r="B37" s="98">
        <v>340</v>
      </c>
      <c r="C37" s="98" t="s">
        <v>18</v>
      </c>
      <c r="D37" s="99">
        <v>0.239035</v>
      </c>
      <c r="E37" s="98">
        <v>2</v>
      </c>
      <c r="F37" s="118">
        <f>B37*D37*E37/2.5</f>
        <v>65.017520000000005</v>
      </c>
      <c r="G37" s="119"/>
    </row>
    <row r="38" spans="1:7" s="11" customFormat="1" ht="16.75" thickBot="1" x14ac:dyDescent="0.55000000000000004">
      <c r="A38" s="120" t="s">
        <v>6</v>
      </c>
      <c r="B38" s="98">
        <v>140</v>
      </c>
      <c r="C38" s="98" t="s">
        <v>18</v>
      </c>
      <c r="D38" s="99">
        <v>0.58649064667842443</v>
      </c>
      <c r="E38" s="98">
        <v>2</v>
      </c>
      <c r="F38" s="118">
        <f t="shared" ref="F38:F60" si="0">B38*D38*E38/2.5</f>
        <v>65.686952427983528</v>
      </c>
      <c r="G38" s="119"/>
    </row>
    <row r="39" spans="1:7" s="11" customFormat="1" ht="16.75" thickBot="1" x14ac:dyDescent="0.55000000000000004">
      <c r="A39" s="120" t="s">
        <v>2</v>
      </c>
      <c r="B39" s="98">
        <v>1.2</v>
      </c>
      <c r="C39" s="98" t="s">
        <v>17</v>
      </c>
      <c r="D39" s="99">
        <v>162.44999999999999</v>
      </c>
      <c r="E39" s="98">
        <v>2</v>
      </c>
      <c r="F39" s="118">
        <f t="shared" si="0"/>
        <v>155.95199999999997</v>
      </c>
      <c r="G39" s="119"/>
    </row>
    <row r="40" spans="1:7" s="11" customFormat="1" ht="16.75" thickBot="1" x14ac:dyDescent="0.55000000000000004">
      <c r="A40" s="120" t="s">
        <v>7</v>
      </c>
      <c r="B40" s="98">
        <v>1.5</v>
      </c>
      <c r="C40" s="98" t="s">
        <v>19</v>
      </c>
      <c r="D40" s="99">
        <v>64.55</v>
      </c>
      <c r="E40" s="98">
        <v>2</v>
      </c>
      <c r="F40" s="118">
        <f t="shared" si="0"/>
        <v>77.459999999999994</v>
      </c>
      <c r="G40" s="119"/>
    </row>
    <row r="41" spans="1:7" s="11" customFormat="1" ht="16.75" thickBot="1" x14ac:dyDescent="0.55000000000000004">
      <c r="A41" s="120" t="s">
        <v>8</v>
      </c>
      <c r="B41" s="98">
        <v>1.9</v>
      </c>
      <c r="C41" s="98" t="s">
        <v>17</v>
      </c>
      <c r="D41" s="99">
        <v>209.8</v>
      </c>
      <c r="E41" s="98">
        <v>4</v>
      </c>
      <c r="F41" s="118">
        <f t="shared" si="0"/>
        <v>637.79200000000003</v>
      </c>
      <c r="G41" s="119"/>
    </row>
    <row r="42" spans="1:7" s="11" customFormat="1" ht="16.75" thickBot="1" x14ac:dyDescent="0.55000000000000004">
      <c r="A42" s="120" t="s">
        <v>54</v>
      </c>
      <c r="B42" s="98">
        <v>600</v>
      </c>
      <c r="C42" s="98" t="s">
        <v>20</v>
      </c>
      <c r="D42" s="99">
        <v>0.14842666666666665</v>
      </c>
      <c r="E42" s="98">
        <v>2</v>
      </c>
      <c r="F42" s="118">
        <f t="shared" si="0"/>
        <v>71.244799999999998</v>
      </c>
      <c r="G42" s="119"/>
    </row>
    <row r="43" spans="1:7" s="11" customFormat="1" ht="16.75" thickBot="1" x14ac:dyDescent="0.55000000000000004">
      <c r="A43" s="120" t="s">
        <v>10</v>
      </c>
      <c r="B43" s="98">
        <v>2</v>
      </c>
      <c r="C43" s="98" t="s">
        <v>17</v>
      </c>
      <c r="D43" s="99">
        <v>48.423333333333325</v>
      </c>
      <c r="E43" s="98">
        <v>1</v>
      </c>
      <c r="F43" s="118">
        <f t="shared" si="0"/>
        <v>38.73866666666666</v>
      </c>
      <c r="G43" s="119"/>
    </row>
    <row r="44" spans="1:7" s="11" customFormat="1" ht="16.75" thickBot="1" x14ac:dyDescent="0.55000000000000004">
      <c r="A44" s="121" t="s">
        <v>53</v>
      </c>
      <c r="B44" s="115"/>
      <c r="C44" s="115"/>
      <c r="D44" s="116"/>
      <c r="E44" s="117"/>
      <c r="F44" s="118"/>
      <c r="G44" s="119"/>
    </row>
    <row r="45" spans="1:7" s="11" customFormat="1" ht="16.75" thickBot="1" x14ac:dyDescent="0.55000000000000004">
      <c r="A45" s="120" t="s">
        <v>55</v>
      </c>
      <c r="B45" s="98">
        <v>60</v>
      </c>
      <c r="C45" s="98" t="s">
        <v>19</v>
      </c>
      <c r="D45" s="99">
        <v>4.7566666666666668</v>
      </c>
      <c r="E45" s="98">
        <v>1</v>
      </c>
      <c r="F45" s="118">
        <f t="shared" si="0"/>
        <v>114.16000000000001</v>
      </c>
      <c r="G45" s="119"/>
    </row>
    <row r="46" spans="1:7" s="11" customFormat="1" ht="16.75" thickBot="1" x14ac:dyDescent="0.55000000000000004">
      <c r="A46" s="120" t="s">
        <v>11</v>
      </c>
      <c r="B46" s="98">
        <v>750</v>
      </c>
      <c r="C46" s="98" t="s">
        <v>21</v>
      </c>
      <c r="D46" s="99">
        <v>0.26058999999999999</v>
      </c>
      <c r="E46" s="98">
        <v>1</v>
      </c>
      <c r="F46" s="118">
        <f t="shared" si="0"/>
        <v>78.176999999999992</v>
      </c>
      <c r="G46" s="119"/>
    </row>
    <row r="47" spans="1:7" s="11" customFormat="1" ht="16.75" thickBot="1" x14ac:dyDescent="0.55000000000000004">
      <c r="A47" s="122" t="s">
        <v>56</v>
      </c>
      <c r="B47" s="98">
        <v>10</v>
      </c>
      <c r="C47" s="98" t="s">
        <v>22</v>
      </c>
      <c r="D47" s="99">
        <v>4.7566666666666668</v>
      </c>
      <c r="E47" s="98">
        <v>1</v>
      </c>
      <c r="F47" s="118">
        <f t="shared" si="0"/>
        <v>19.026666666666667</v>
      </c>
      <c r="G47" s="119"/>
    </row>
    <row r="48" spans="1:7" s="11" customFormat="1" ht="16.75" thickBot="1" x14ac:dyDescent="0.55000000000000004">
      <c r="A48" s="120" t="s">
        <v>12</v>
      </c>
      <c r="B48" s="98">
        <v>500</v>
      </c>
      <c r="C48" s="98" t="s">
        <v>60</v>
      </c>
      <c r="D48" s="99">
        <v>0.85704166666666659</v>
      </c>
      <c r="E48" s="98">
        <v>1</v>
      </c>
      <c r="F48" s="118">
        <f t="shared" si="0"/>
        <v>171.40833333333333</v>
      </c>
      <c r="G48" s="119"/>
    </row>
    <row r="49" spans="1:7" s="11" customFormat="1" ht="16.75" thickBot="1" x14ac:dyDescent="0.55000000000000004">
      <c r="A49" s="120" t="s">
        <v>13</v>
      </c>
      <c r="B49" s="98">
        <v>440</v>
      </c>
      <c r="C49" s="98" t="s">
        <v>23</v>
      </c>
      <c r="D49" s="99">
        <v>0.22854333333333332</v>
      </c>
      <c r="E49" s="98">
        <v>1</v>
      </c>
      <c r="F49" s="118">
        <f t="shared" si="0"/>
        <v>40.223626666666668</v>
      </c>
      <c r="G49" s="119"/>
    </row>
    <row r="50" spans="1:7" s="11" customFormat="1" ht="16.75" thickBot="1" x14ac:dyDescent="0.55000000000000004">
      <c r="A50" s="120" t="s">
        <v>14</v>
      </c>
      <c r="B50" s="98">
        <v>1.4</v>
      </c>
      <c r="C50" s="98" t="s">
        <v>26</v>
      </c>
      <c r="D50" s="99">
        <v>60.153333333333336</v>
      </c>
      <c r="E50" s="98">
        <v>1</v>
      </c>
      <c r="F50" s="118">
        <f t="shared" si="0"/>
        <v>33.685866666666662</v>
      </c>
      <c r="G50" s="119"/>
    </row>
    <row r="51" spans="1:7" s="11" customFormat="1" ht="16.75" thickBot="1" x14ac:dyDescent="0.55000000000000004">
      <c r="A51" s="120" t="s">
        <v>15</v>
      </c>
      <c r="B51" s="98">
        <v>365</v>
      </c>
      <c r="C51" s="98" t="s">
        <v>21</v>
      </c>
      <c r="D51" s="99">
        <v>0.20063999999999999</v>
      </c>
      <c r="E51" s="98">
        <v>1</v>
      </c>
      <c r="F51" s="118">
        <f t="shared" si="0"/>
        <v>29.293439999999997</v>
      </c>
      <c r="G51" s="119"/>
    </row>
    <row r="52" spans="1:7" s="11" customFormat="1" ht="33" thickBot="1" x14ac:dyDescent="0.55000000000000004">
      <c r="A52" s="120" t="s">
        <v>57</v>
      </c>
      <c r="B52" s="98">
        <v>215</v>
      </c>
      <c r="C52" s="98" t="s">
        <v>18</v>
      </c>
      <c r="D52" s="99">
        <v>0.44202643171806166</v>
      </c>
      <c r="E52" s="98">
        <v>2</v>
      </c>
      <c r="F52" s="118">
        <f t="shared" si="0"/>
        <v>76.028546255506598</v>
      </c>
      <c r="G52" s="119"/>
    </row>
    <row r="53" spans="1:7" s="11" customFormat="1" ht="33" thickBot="1" x14ac:dyDescent="0.55000000000000004">
      <c r="A53" s="120" t="s">
        <v>67</v>
      </c>
      <c r="B53" s="98">
        <v>420</v>
      </c>
      <c r="C53" s="98" t="s">
        <v>18</v>
      </c>
      <c r="D53" s="99">
        <v>0.3657738095238095</v>
      </c>
      <c r="E53" s="98">
        <v>1</v>
      </c>
      <c r="F53" s="118">
        <f t="shared" si="0"/>
        <v>61.45</v>
      </c>
      <c r="G53" s="119"/>
    </row>
    <row r="54" spans="1:7" s="11" customFormat="1" ht="16.75" thickBot="1" x14ac:dyDescent="0.55000000000000004">
      <c r="A54" s="120" t="s">
        <v>16</v>
      </c>
      <c r="B54" s="98">
        <v>240</v>
      </c>
      <c r="C54" s="98" t="s">
        <v>18</v>
      </c>
      <c r="D54" s="99">
        <v>0.64229411764705879</v>
      </c>
      <c r="E54" s="98">
        <v>1</v>
      </c>
      <c r="F54" s="118">
        <f t="shared" si="0"/>
        <v>61.660235294117648</v>
      </c>
      <c r="G54" s="119"/>
    </row>
    <row r="55" spans="1:7" s="11" customFormat="1" ht="16.75" thickBot="1" x14ac:dyDescent="0.55000000000000004">
      <c r="A55" s="120" t="s">
        <v>25</v>
      </c>
      <c r="B55" s="98">
        <v>22</v>
      </c>
      <c r="C55" s="98" t="s">
        <v>24</v>
      </c>
      <c r="D55" s="99">
        <v>6.6549999999999998E-2</v>
      </c>
      <c r="E55" s="98">
        <v>1</v>
      </c>
      <c r="F55" s="118">
        <f t="shared" si="0"/>
        <v>0.58563999999999994</v>
      </c>
      <c r="G55" s="119"/>
    </row>
    <row r="56" spans="1:7" s="11" customFormat="1" ht="16.75" thickBot="1" x14ac:dyDescent="0.55000000000000004">
      <c r="A56" s="122" t="s">
        <v>58</v>
      </c>
      <c r="B56" s="98">
        <v>2</v>
      </c>
      <c r="C56" s="98" t="s">
        <v>72</v>
      </c>
      <c r="D56" s="99">
        <v>4.7566666666666668</v>
      </c>
      <c r="E56" s="98">
        <v>1</v>
      </c>
      <c r="F56" s="118">
        <f t="shared" si="0"/>
        <v>3.8053333333333335</v>
      </c>
      <c r="G56" s="119"/>
    </row>
    <row r="57" spans="1:7" s="11" customFormat="1" ht="33" customHeight="1" thickBot="1" x14ac:dyDescent="0.55000000000000004">
      <c r="A57" s="120" t="s">
        <v>59</v>
      </c>
      <c r="B57" s="98">
        <v>3.75</v>
      </c>
      <c r="C57" s="98" t="s">
        <v>17</v>
      </c>
      <c r="D57" s="99">
        <v>31.504999999999999</v>
      </c>
      <c r="E57" s="98">
        <v>3</v>
      </c>
      <c r="F57" s="118">
        <f>B57*D57*E57/2.5*0.2</f>
        <v>28.354499999999998</v>
      </c>
      <c r="G57" s="119"/>
    </row>
    <row r="58" spans="1:7" s="11" customFormat="1" ht="16.75" thickBot="1" x14ac:dyDescent="0.55000000000000004">
      <c r="A58" s="121" t="s">
        <v>61</v>
      </c>
      <c r="B58" s="115"/>
      <c r="C58" s="115"/>
      <c r="D58" s="116"/>
      <c r="E58" s="117"/>
      <c r="F58" s="118"/>
      <c r="G58" s="119"/>
    </row>
    <row r="59" spans="1:7" s="11" customFormat="1" ht="33" thickBot="1" x14ac:dyDescent="0.55000000000000004">
      <c r="A59" s="120" t="s">
        <v>65</v>
      </c>
      <c r="B59" s="98">
        <v>1.35</v>
      </c>
      <c r="C59" s="98" t="s">
        <v>17</v>
      </c>
      <c r="D59" s="99">
        <v>315.41500000000002</v>
      </c>
      <c r="E59" s="98">
        <v>1</v>
      </c>
      <c r="F59" s="118">
        <f t="shared" si="0"/>
        <v>170.32410000000002</v>
      </c>
      <c r="G59" s="119"/>
    </row>
    <row r="60" spans="1:7" s="11" customFormat="1" ht="33" thickBot="1" x14ac:dyDescent="0.55000000000000004">
      <c r="A60" s="120" t="s">
        <v>66</v>
      </c>
      <c r="B60" s="98">
        <v>0.45</v>
      </c>
      <c r="C60" s="98" t="s">
        <v>17</v>
      </c>
      <c r="D60" s="99">
        <v>315.41500000000002</v>
      </c>
      <c r="E60" s="98">
        <v>2</v>
      </c>
      <c r="F60" s="118">
        <f t="shared" si="0"/>
        <v>113.54940000000002</v>
      </c>
      <c r="G60" s="119"/>
    </row>
    <row r="61" spans="1:7" s="11" customFormat="1" x14ac:dyDescent="0.5">
      <c r="A61" s="111" t="s">
        <v>0</v>
      </c>
      <c r="B61" s="123"/>
      <c r="C61" s="123"/>
      <c r="D61" s="123"/>
      <c r="E61" s="123"/>
      <c r="F61" s="124">
        <f>SUM(F35:F60)</f>
        <v>2247.2406273109405</v>
      </c>
      <c r="G61" s="125">
        <f>F61/F6</f>
        <v>0.26998746048068006</v>
      </c>
    </row>
    <row r="62" spans="1:7" s="11" customFormat="1" x14ac:dyDescent="0.5">
      <c r="A62" s="111" t="s">
        <v>62</v>
      </c>
      <c r="B62" s="126"/>
      <c r="C62" s="71"/>
      <c r="D62" s="71"/>
      <c r="E62" s="71"/>
      <c r="F62" s="126"/>
      <c r="G62" s="127"/>
    </row>
    <row r="63" spans="1:7" s="11" customFormat="1" ht="32.25" customHeight="1" x14ac:dyDescent="0.5">
      <c r="A63" s="85"/>
      <c r="B63" s="86" t="s">
        <v>38</v>
      </c>
      <c r="C63" s="86" t="s">
        <v>40</v>
      </c>
      <c r="D63" s="86" t="s">
        <v>102</v>
      </c>
      <c r="E63" s="53"/>
      <c r="F63" s="88" t="s">
        <v>0</v>
      </c>
      <c r="G63" s="89"/>
    </row>
    <row r="64" spans="1:7" s="94" customFormat="1" x14ac:dyDescent="0.5">
      <c r="A64" s="90" t="s">
        <v>83</v>
      </c>
      <c r="B64" s="86"/>
      <c r="C64" s="86" t="s">
        <v>41</v>
      </c>
      <c r="D64" s="86" t="s">
        <v>41</v>
      </c>
      <c r="E64" s="91"/>
      <c r="F64" s="86" t="s">
        <v>41</v>
      </c>
      <c r="G64" s="128"/>
    </row>
    <row r="65" spans="1:7" s="94" customFormat="1" ht="16.75" thickBot="1" x14ac:dyDescent="0.55000000000000004">
      <c r="A65" s="95"/>
      <c r="B65" s="86" t="s">
        <v>63</v>
      </c>
      <c r="C65" s="86" t="s">
        <v>42</v>
      </c>
      <c r="D65" s="86" t="s">
        <v>42</v>
      </c>
      <c r="E65" s="91"/>
      <c r="F65" s="86" t="s">
        <v>1</v>
      </c>
      <c r="G65" s="96" t="s">
        <v>3</v>
      </c>
    </row>
    <row r="66" spans="1:7" s="11" customFormat="1" ht="16.75" thickBot="1" x14ac:dyDescent="0.55000000000000004">
      <c r="A66" s="95" t="s">
        <v>68</v>
      </c>
      <c r="B66" s="102">
        <v>9.84</v>
      </c>
      <c r="C66" s="103">
        <v>18.34</v>
      </c>
      <c r="D66" s="103">
        <v>14.55</v>
      </c>
      <c r="E66" s="53"/>
      <c r="F66" s="129">
        <f>(C66*B66)+(D66*B66)</f>
        <v>323.63760000000002</v>
      </c>
      <c r="G66" s="130"/>
    </row>
    <row r="67" spans="1:7" s="11" customFormat="1" x14ac:dyDescent="0.5">
      <c r="A67" s="85"/>
      <c r="B67" s="131"/>
      <c r="C67" s="132"/>
      <c r="D67" s="132"/>
      <c r="E67" s="53"/>
      <c r="F67" s="133"/>
      <c r="G67" s="130"/>
    </row>
    <row r="68" spans="1:7" s="11" customFormat="1" x14ac:dyDescent="0.5">
      <c r="A68" s="134" t="s">
        <v>70</v>
      </c>
      <c r="B68" s="97"/>
      <c r="C68" s="97"/>
      <c r="D68" s="97"/>
      <c r="E68" s="53"/>
      <c r="F68" s="129">
        <f>SUM(F66,F61)</f>
        <v>2570.8782273109405</v>
      </c>
      <c r="G68" s="125">
        <f>F68/F6</f>
        <v>0.30886985370468439</v>
      </c>
    </row>
    <row r="69" spans="1:7" s="11" customFormat="1" x14ac:dyDescent="0.5">
      <c r="A69" s="135"/>
      <c r="B69" s="123"/>
      <c r="C69" s="123"/>
      <c r="D69" s="123"/>
      <c r="E69" s="123"/>
      <c r="F69" s="123"/>
      <c r="G69" s="119"/>
    </row>
    <row r="70" spans="1:7" s="11" customFormat="1" x14ac:dyDescent="0.5">
      <c r="A70" s="107" t="s">
        <v>95</v>
      </c>
      <c r="B70" s="136"/>
      <c r="C70" s="123"/>
      <c r="D70" s="123"/>
      <c r="E70" s="123"/>
      <c r="F70" s="123"/>
      <c r="G70" s="119"/>
    </row>
    <row r="71" spans="1:7" s="11" customFormat="1" ht="16.75" thickBot="1" x14ac:dyDescent="0.55000000000000004">
      <c r="A71" s="111" t="s">
        <v>93</v>
      </c>
      <c r="B71" s="112" t="s">
        <v>69</v>
      </c>
      <c r="C71" s="123"/>
      <c r="D71" s="123"/>
      <c r="E71" s="123"/>
      <c r="F71" s="123"/>
      <c r="G71" s="119"/>
    </row>
    <row r="72" spans="1:7" s="11" customFormat="1" ht="16.75" thickBot="1" x14ac:dyDescent="0.55000000000000004">
      <c r="A72" s="114" t="s">
        <v>52</v>
      </c>
      <c r="B72" s="115"/>
      <c r="C72" s="115"/>
      <c r="D72" s="116"/>
      <c r="E72" s="117"/>
      <c r="F72" s="118"/>
      <c r="G72" s="119"/>
    </row>
    <row r="73" spans="1:7" s="11" customFormat="1" ht="16.75" thickBot="1" x14ac:dyDescent="0.55000000000000004">
      <c r="A73" s="120" t="s">
        <v>4</v>
      </c>
      <c r="B73" s="98">
        <v>6</v>
      </c>
      <c r="C73" s="98" t="s">
        <v>17</v>
      </c>
      <c r="D73" s="99">
        <v>7.9533333333333331</v>
      </c>
      <c r="E73" s="98">
        <v>7</v>
      </c>
      <c r="F73" s="118">
        <f t="shared" ref="F73:F88" si="1">B73*D73*E73/2.5</f>
        <v>133.61599999999999</v>
      </c>
      <c r="G73" s="119"/>
    </row>
    <row r="74" spans="1:7" s="11" customFormat="1" ht="16.75" thickBot="1" x14ac:dyDescent="0.55000000000000004">
      <c r="A74" s="120" t="s">
        <v>5</v>
      </c>
      <c r="B74" s="98">
        <v>340</v>
      </c>
      <c r="C74" s="98" t="s">
        <v>18</v>
      </c>
      <c r="D74" s="99">
        <v>0.239035</v>
      </c>
      <c r="E74" s="98">
        <v>2</v>
      </c>
      <c r="F74" s="118">
        <f t="shared" si="1"/>
        <v>65.017520000000005</v>
      </c>
      <c r="G74" s="119"/>
    </row>
    <row r="75" spans="1:7" s="11" customFormat="1" ht="16.75" thickBot="1" x14ac:dyDescent="0.55000000000000004">
      <c r="A75" s="120" t="s">
        <v>6</v>
      </c>
      <c r="B75" s="98">
        <v>140</v>
      </c>
      <c r="C75" s="98" t="s">
        <v>18</v>
      </c>
      <c r="D75" s="99">
        <v>0.58649064667842443</v>
      </c>
      <c r="E75" s="98">
        <v>2</v>
      </c>
      <c r="F75" s="118">
        <f t="shared" si="1"/>
        <v>65.686952427983528</v>
      </c>
      <c r="G75" s="119"/>
    </row>
    <row r="76" spans="1:7" s="11" customFormat="1" ht="16.75" thickBot="1" x14ac:dyDescent="0.55000000000000004">
      <c r="A76" s="120" t="s">
        <v>2</v>
      </c>
      <c r="B76" s="98">
        <v>1.2</v>
      </c>
      <c r="C76" s="98" t="s">
        <v>17</v>
      </c>
      <c r="D76" s="99">
        <v>162.44999999999999</v>
      </c>
      <c r="E76" s="98">
        <v>1</v>
      </c>
      <c r="F76" s="118">
        <f t="shared" si="1"/>
        <v>77.975999999999985</v>
      </c>
      <c r="G76" s="119"/>
    </row>
    <row r="77" spans="1:7" s="11" customFormat="1" ht="16.75" thickBot="1" x14ac:dyDescent="0.55000000000000004">
      <c r="A77" s="120" t="s">
        <v>9</v>
      </c>
      <c r="B77" s="98">
        <v>22.5</v>
      </c>
      <c r="C77" s="98" t="s">
        <v>17</v>
      </c>
      <c r="D77" s="99">
        <v>3.44</v>
      </c>
      <c r="E77" s="98">
        <v>3</v>
      </c>
      <c r="F77" s="118">
        <f t="shared" si="1"/>
        <v>92.88000000000001</v>
      </c>
      <c r="G77" s="119"/>
    </row>
    <row r="78" spans="1:7" s="11" customFormat="1" ht="16.75" thickBot="1" x14ac:dyDescent="0.55000000000000004">
      <c r="A78" s="120" t="s">
        <v>54</v>
      </c>
      <c r="B78" s="98">
        <v>600</v>
      </c>
      <c r="C78" s="98" t="s">
        <v>20</v>
      </c>
      <c r="D78" s="99">
        <v>0.14842666666666665</v>
      </c>
      <c r="E78" s="98">
        <v>2</v>
      </c>
      <c r="F78" s="118">
        <f t="shared" si="1"/>
        <v>71.244799999999998</v>
      </c>
      <c r="G78" s="119"/>
    </row>
    <row r="79" spans="1:7" s="11" customFormat="1" ht="16.75" thickBot="1" x14ac:dyDescent="0.55000000000000004">
      <c r="A79" s="121" t="s">
        <v>53</v>
      </c>
      <c r="B79" s="115"/>
      <c r="C79" s="115"/>
      <c r="D79" s="116"/>
      <c r="E79" s="117"/>
      <c r="F79" s="118"/>
      <c r="G79" s="119"/>
    </row>
    <row r="80" spans="1:7" s="11" customFormat="1" ht="16.75" thickBot="1" x14ac:dyDescent="0.55000000000000004">
      <c r="A80" s="120" t="s">
        <v>55</v>
      </c>
      <c r="B80" s="98">
        <v>60</v>
      </c>
      <c r="C80" s="98" t="s">
        <v>19</v>
      </c>
      <c r="D80" s="99">
        <v>4.7566666666666668</v>
      </c>
      <c r="E80" s="98">
        <v>1</v>
      </c>
      <c r="F80" s="118">
        <f t="shared" si="1"/>
        <v>114.16000000000001</v>
      </c>
      <c r="G80" s="119"/>
    </row>
    <row r="81" spans="1:7" s="11" customFormat="1" ht="16.75" thickBot="1" x14ac:dyDescent="0.55000000000000004">
      <c r="A81" s="120" t="s">
        <v>12</v>
      </c>
      <c r="B81" s="98">
        <v>500</v>
      </c>
      <c r="C81" s="98" t="s">
        <v>60</v>
      </c>
      <c r="D81" s="99">
        <v>0.85704166666666659</v>
      </c>
      <c r="E81" s="98">
        <v>1</v>
      </c>
      <c r="F81" s="118">
        <f t="shared" si="1"/>
        <v>171.40833333333333</v>
      </c>
      <c r="G81" s="119"/>
    </row>
    <row r="82" spans="1:7" s="11" customFormat="1" ht="16.75" thickBot="1" x14ac:dyDescent="0.55000000000000004">
      <c r="A82" s="120" t="s">
        <v>13</v>
      </c>
      <c r="B82" s="98">
        <v>440</v>
      </c>
      <c r="C82" s="98" t="s">
        <v>21</v>
      </c>
      <c r="D82" s="99">
        <v>0.22854333333333332</v>
      </c>
      <c r="E82" s="98">
        <v>1</v>
      </c>
      <c r="F82" s="118">
        <f t="shared" si="1"/>
        <v>40.223626666666668</v>
      </c>
      <c r="G82" s="119"/>
    </row>
    <row r="83" spans="1:7" s="11" customFormat="1" ht="33" thickBot="1" x14ac:dyDescent="0.55000000000000004">
      <c r="A83" s="120" t="s">
        <v>57</v>
      </c>
      <c r="B83" s="98">
        <v>215</v>
      </c>
      <c r="C83" s="98" t="s">
        <v>18</v>
      </c>
      <c r="D83" s="99">
        <v>0.44202643171806166</v>
      </c>
      <c r="E83" s="98">
        <v>1</v>
      </c>
      <c r="F83" s="118">
        <f t="shared" si="1"/>
        <v>38.014273127753299</v>
      </c>
      <c r="G83" s="119"/>
    </row>
    <row r="84" spans="1:7" s="11" customFormat="1" ht="16.75" thickBot="1" x14ac:dyDescent="0.55000000000000004">
      <c r="A84" s="120" t="s">
        <v>25</v>
      </c>
      <c r="B84" s="98">
        <v>22</v>
      </c>
      <c r="C84" s="98" t="s">
        <v>24</v>
      </c>
      <c r="D84" s="99">
        <v>6.6549999999999998E-2</v>
      </c>
      <c r="E84" s="98">
        <v>1</v>
      </c>
      <c r="F84" s="118">
        <f t="shared" si="1"/>
        <v>0.58563999999999994</v>
      </c>
      <c r="G84" s="119"/>
    </row>
    <row r="85" spans="1:7" s="11" customFormat="1" ht="16.75" thickBot="1" x14ac:dyDescent="0.55000000000000004">
      <c r="A85" s="122" t="s">
        <v>58</v>
      </c>
      <c r="B85" s="98">
        <v>2</v>
      </c>
      <c r="C85" s="98" t="s">
        <v>71</v>
      </c>
      <c r="D85" s="99">
        <v>4.7566666666666668</v>
      </c>
      <c r="E85" s="98">
        <v>1</v>
      </c>
      <c r="F85" s="118">
        <f t="shared" si="1"/>
        <v>3.8053333333333335</v>
      </c>
      <c r="G85" s="119"/>
    </row>
    <row r="86" spans="1:7" s="11" customFormat="1" ht="16.75" thickBot="1" x14ac:dyDescent="0.55000000000000004">
      <c r="A86" s="121" t="s">
        <v>73</v>
      </c>
      <c r="B86" s="137"/>
      <c r="C86" s="137"/>
      <c r="D86" s="138"/>
      <c r="E86" s="139"/>
      <c r="F86" s="118"/>
      <c r="G86" s="119"/>
    </row>
    <row r="87" spans="1:7" s="11" customFormat="1" ht="33" thickBot="1" x14ac:dyDescent="0.55000000000000004">
      <c r="A87" s="120" t="s">
        <v>65</v>
      </c>
      <c r="B87" s="98">
        <v>1.35</v>
      </c>
      <c r="C87" s="98" t="s">
        <v>17</v>
      </c>
      <c r="D87" s="99">
        <v>315.41500000000002</v>
      </c>
      <c r="E87" s="98">
        <v>1</v>
      </c>
      <c r="F87" s="118">
        <f t="shared" si="1"/>
        <v>170.32410000000002</v>
      </c>
      <c r="G87" s="119"/>
    </row>
    <row r="88" spans="1:7" s="11" customFormat="1" ht="33" thickBot="1" x14ac:dyDescent="0.55000000000000004">
      <c r="A88" s="120" t="s">
        <v>66</v>
      </c>
      <c r="B88" s="98">
        <v>0.45</v>
      </c>
      <c r="C88" s="98" t="s">
        <v>17</v>
      </c>
      <c r="D88" s="99">
        <v>315.41500000000002</v>
      </c>
      <c r="E88" s="98">
        <v>2</v>
      </c>
      <c r="F88" s="118">
        <f t="shared" si="1"/>
        <v>113.54940000000002</v>
      </c>
      <c r="G88" s="119"/>
    </row>
    <row r="89" spans="1:7" s="11" customFormat="1" x14ac:dyDescent="0.5">
      <c r="A89" s="111" t="s">
        <v>0</v>
      </c>
      <c r="B89" s="126"/>
      <c r="C89" s="71"/>
      <c r="D89" s="71"/>
      <c r="E89" s="71"/>
      <c r="F89" s="124">
        <f>SUM(F73:F88)</f>
        <v>1158.4919788890702</v>
      </c>
      <c r="G89" s="125">
        <f>F89/F6</f>
        <v>0.13918327372968944</v>
      </c>
    </row>
    <row r="90" spans="1:7" s="11" customFormat="1" x14ac:dyDescent="0.5">
      <c r="A90" s="111"/>
      <c r="B90" s="126"/>
      <c r="C90" s="71"/>
      <c r="D90" s="71"/>
      <c r="E90" s="71"/>
      <c r="F90" s="124"/>
      <c r="G90" s="125"/>
    </row>
    <row r="91" spans="1:7" s="11" customFormat="1" x14ac:dyDescent="0.5">
      <c r="A91" s="111" t="s">
        <v>77</v>
      </c>
      <c r="B91" s="126"/>
      <c r="C91" s="71"/>
      <c r="D91" s="71"/>
      <c r="E91" s="71"/>
      <c r="F91" s="124"/>
      <c r="G91" s="125"/>
    </row>
    <row r="92" spans="1:7" s="11" customFormat="1" ht="42.75" customHeight="1" x14ac:dyDescent="0.5">
      <c r="A92" s="85"/>
      <c r="B92" s="86" t="s">
        <v>38</v>
      </c>
      <c r="C92" s="86" t="s">
        <v>40</v>
      </c>
      <c r="D92" s="87" t="s">
        <v>102</v>
      </c>
      <c r="E92" s="53"/>
      <c r="F92" s="140" t="s">
        <v>0</v>
      </c>
      <c r="G92" s="130"/>
    </row>
    <row r="93" spans="1:7" s="94" customFormat="1" x14ac:dyDescent="0.5">
      <c r="A93" s="90" t="s">
        <v>83</v>
      </c>
      <c r="B93" s="86"/>
      <c r="C93" s="86" t="s">
        <v>41</v>
      </c>
      <c r="D93" s="86" t="s">
        <v>41</v>
      </c>
      <c r="E93" s="91"/>
      <c r="F93" s="86" t="s">
        <v>41</v>
      </c>
      <c r="G93" s="128"/>
    </row>
    <row r="94" spans="1:7" s="94" customFormat="1" ht="16.75" thickBot="1" x14ac:dyDescent="0.55000000000000004">
      <c r="A94" s="95"/>
      <c r="B94" s="86" t="s">
        <v>74</v>
      </c>
      <c r="C94" s="86" t="s">
        <v>42</v>
      </c>
      <c r="D94" s="86" t="s">
        <v>42</v>
      </c>
      <c r="E94" s="91"/>
      <c r="F94" s="86" t="s">
        <v>1</v>
      </c>
      <c r="G94" s="96" t="s">
        <v>3</v>
      </c>
    </row>
    <row r="95" spans="1:7" s="11" customFormat="1" ht="16.75" thickBot="1" x14ac:dyDescent="0.55000000000000004">
      <c r="A95" s="95" t="s">
        <v>68</v>
      </c>
      <c r="B95" s="102">
        <v>7.2</v>
      </c>
      <c r="C95" s="103">
        <v>18.34</v>
      </c>
      <c r="D95" s="103">
        <v>14.55</v>
      </c>
      <c r="E95" s="53"/>
      <c r="F95" s="129">
        <f>(C95*B95)+(D95*B95)</f>
        <v>236.80799999999999</v>
      </c>
      <c r="G95" s="130"/>
    </row>
    <row r="96" spans="1:7" s="11" customFormat="1" x14ac:dyDescent="0.5">
      <c r="A96" s="111"/>
      <c r="B96" s="126"/>
      <c r="C96" s="71"/>
      <c r="D96" s="71"/>
      <c r="E96" s="71"/>
      <c r="F96" s="126"/>
      <c r="G96" s="127"/>
    </row>
    <row r="97" spans="1:7" s="11" customFormat="1" x14ac:dyDescent="0.5">
      <c r="A97" s="134" t="s">
        <v>96</v>
      </c>
      <c r="B97" s="97"/>
      <c r="C97" s="97"/>
      <c r="D97" s="97"/>
      <c r="E97" s="53"/>
      <c r="F97" s="129">
        <f>SUM(F95,F89)</f>
        <v>1395.2999788890702</v>
      </c>
      <c r="G97" s="125">
        <f>F97/F6</f>
        <v>0.1676338053570097</v>
      </c>
    </row>
    <row r="98" spans="1:7" s="11" customFormat="1" x14ac:dyDescent="0.5">
      <c r="A98" s="134"/>
      <c r="B98" s="97"/>
      <c r="C98" s="97"/>
      <c r="D98" s="97"/>
      <c r="E98" s="53"/>
      <c r="F98" s="129"/>
      <c r="G98" s="125"/>
    </row>
    <row r="99" spans="1:7" s="143" customFormat="1" x14ac:dyDescent="0.5">
      <c r="A99" s="141"/>
      <c r="B99" s="91"/>
      <c r="C99" s="91"/>
      <c r="D99" s="91"/>
      <c r="E99" s="91"/>
      <c r="F99" s="142" t="s">
        <v>1</v>
      </c>
      <c r="G99" s="128" t="s">
        <v>3</v>
      </c>
    </row>
    <row r="100" spans="1:7" x14ac:dyDescent="0.5">
      <c r="A100" s="144" t="s">
        <v>75</v>
      </c>
      <c r="B100" s="53"/>
      <c r="C100" s="53"/>
      <c r="D100" s="53"/>
      <c r="E100" s="53"/>
      <c r="F100" s="145">
        <f>F68-F97</f>
        <v>1175.5782484218703</v>
      </c>
      <c r="G100" s="146">
        <f>F100/F6</f>
        <v>0.1412360483476747</v>
      </c>
    </row>
    <row r="101" spans="1:7" x14ac:dyDescent="0.5">
      <c r="A101" s="144"/>
      <c r="B101" s="53"/>
      <c r="C101" s="53"/>
      <c r="D101" s="53"/>
      <c r="E101" s="53"/>
      <c r="F101" s="53"/>
      <c r="G101" s="54"/>
    </row>
    <row r="102" spans="1:7" s="143" customFormat="1" x14ac:dyDescent="0.5">
      <c r="A102" s="147" t="s">
        <v>97</v>
      </c>
      <c r="B102" s="148"/>
      <c r="C102" s="148"/>
      <c r="D102" s="148"/>
      <c r="E102" s="149"/>
      <c r="F102" s="150">
        <f>F29+F100</f>
        <v>1820.2560094007063</v>
      </c>
      <c r="G102" s="151">
        <f>SUM(G29,G100)</f>
        <v>0.21868877388126465</v>
      </c>
    </row>
    <row r="103" spans="1:7" x14ac:dyDescent="0.5">
      <c r="A103" s="55"/>
      <c r="B103" s="53"/>
      <c r="C103" s="53"/>
      <c r="D103" s="53"/>
      <c r="E103" s="53"/>
      <c r="F103" s="53"/>
      <c r="G103" s="54"/>
    </row>
    <row r="104" spans="1:7" s="143" customFormat="1" x14ac:dyDescent="0.5">
      <c r="A104" s="111" t="s">
        <v>92</v>
      </c>
      <c r="B104" s="91"/>
      <c r="C104" s="91"/>
      <c r="D104" s="91"/>
      <c r="E104" s="94"/>
      <c r="F104" s="152">
        <f>F17-F102</f>
        <v>-101.4532594007062</v>
      </c>
      <c r="G104" s="68">
        <f>F104/F6</f>
        <v>-1.2188773881264636E-2</v>
      </c>
    </row>
    <row r="105" spans="1:7" ht="16.75" thickBot="1" x14ac:dyDescent="0.55000000000000004">
      <c r="A105" s="55"/>
      <c r="B105" s="53"/>
      <c r="C105" s="53"/>
      <c r="D105" s="53"/>
      <c r="E105" s="53"/>
      <c r="F105" s="53"/>
      <c r="G105" s="54"/>
    </row>
    <row r="106" spans="1:7" ht="16.75" thickBot="1" x14ac:dyDescent="0.55000000000000004">
      <c r="A106" s="141" t="s">
        <v>76</v>
      </c>
      <c r="B106" s="53"/>
      <c r="C106" s="53"/>
      <c r="D106" s="53"/>
      <c r="E106" s="53"/>
      <c r="F106" s="10" t="str">
        <f>IF(G104&lt;0,"Ne pas récolter ","Récolter L100")</f>
        <v xml:space="preserve">Ne pas récolter </v>
      </c>
      <c r="G106" s="153"/>
    </row>
    <row r="107" spans="1:7" ht="16.75" thickBot="1" x14ac:dyDescent="0.55000000000000004">
      <c r="A107" s="154"/>
      <c r="B107" s="155"/>
      <c r="C107" s="155"/>
      <c r="D107" s="155"/>
      <c r="E107" s="155"/>
      <c r="F107" s="155"/>
      <c r="G107" s="156"/>
    </row>
  </sheetData>
  <sheetProtection selectLockedCells="1"/>
  <phoneticPr fontId="2" type="noConversion"/>
  <conditionalFormatting sqref="F106">
    <cfRule type="cellIs" dxfId="3" priority="1" stopIfTrue="1" operator="equal">
      <formula>"Harvest"</formula>
    </cfRule>
    <cfRule type="cellIs" dxfId="2" priority="2" stopIfTrue="1" operator="equal">
      <formula>"Do not Harvest"</formula>
    </cfRule>
  </conditionalFormatting>
  <conditionalFormatting sqref="F104:G104">
    <cfRule type="cellIs" dxfId="1" priority="3" stopIfTrue="1" operator="lessThan">
      <formula>0</formula>
    </cfRule>
    <cfRule type="cellIs" dxfId="0" priority="4" stopIfTrue="1" operator="greaterThan">
      <formula>0</formula>
    </cfRule>
  </conditionalFormatting>
  <printOptions horizontalCentered="1" verticalCentered="1"/>
  <pageMargins left="0.78740157499999996" right="0.78740157499999996" top="0.984251969" bottom="0.984251969" header="0.5" footer="0.5"/>
  <pageSetup scale="59" orientation="portrait" blackAndWhite="1" copies="0" r:id="rId1"/>
  <headerFooter alignWithMargins="0"/>
  <rowBreaks count="1" manualBreakCount="1">
    <brk id="61" max="6" man="1"/>
  </rowBreaks>
  <colBreaks count="1" manualBreakCount="1">
    <brk id="7"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1"/>
  <sheetViews>
    <sheetView workbookViewId="0">
      <selection activeCell="A19" sqref="A19"/>
    </sheetView>
  </sheetViews>
  <sheetFormatPr defaultColWidth="9.15234375" defaultRowHeight="15" x14ac:dyDescent="0.35"/>
  <cols>
    <col min="1" max="1" width="13.84375" style="16" customWidth="1"/>
    <col min="2" max="6" width="13.69140625" style="16" customWidth="1"/>
    <col min="7" max="16384" width="9.15234375" style="16"/>
  </cols>
  <sheetData>
    <row r="1" spans="1:7" ht="16.75" thickBot="1" x14ac:dyDescent="0.55000000000000004">
      <c r="A1" s="1" t="s">
        <v>99</v>
      </c>
      <c r="B1" s="32"/>
      <c r="C1" s="32"/>
      <c r="D1" s="32"/>
      <c r="E1" s="32"/>
      <c r="F1" s="32"/>
      <c r="G1" s="32"/>
    </row>
    <row r="2" spans="1:7" ht="16.75" thickBot="1" x14ac:dyDescent="0.55000000000000004">
      <c r="A2" s="159" t="s">
        <v>84</v>
      </c>
      <c r="B2" s="33"/>
      <c r="C2" s="33"/>
      <c r="D2" s="33"/>
      <c r="E2" s="33"/>
      <c r="F2" s="33"/>
      <c r="G2" s="34"/>
    </row>
    <row r="3" spans="1:7" ht="22.5" customHeight="1" x14ac:dyDescent="0.5">
      <c r="A3" s="35"/>
      <c r="B3" s="36" t="s">
        <v>78</v>
      </c>
      <c r="C3" s="37"/>
      <c r="D3" s="37"/>
      <c r="E3" s="37"/>
      <c r="F3" s="38"/>
      <c r="G3" s="32"/>
    </row>
    <row r="4" spans="1:7" ht="30" customHeight="1" x14ac:dyDescent="0.5">
      <c r="A4" s="39"/>
      <c r="B4" s="40">
        <v>0.3</v>
      </c>
      <c r="C4" s="40">
        <v>0.4</v>
      </c>
      <c r="D4" s="40">
        <v>0.5</v>
      </c>
      <c r="E4" s="40">
        <v>0.6</v>
      </c>
      <c r="F4" s="41">
        <v>0.7</v>
      </c>
      <c r="G4" s="32"/>
    </row>
    <row r="5" spans="1:7" ht="33" thickBot="1" x14ac:dyDescent="0.55000000000000004">
      <c r="A5" s="42" t="s">
        <v>86</v>
      </c>
      <c r="B5" s="43">
        <f>Récolte!$F$4*B4</f>
        <v>8323.5</v>
      </c>
      <c r="C5" s="43">
        <f>Récolte!$F$4*C4</f>
        <v>11098</v>
      </c>
      <c r="D5" s="43">
        <f>Récolte!$F$4*D4</f>
        <v>13872.5</v>
      </c>
      <c r="E5" s="43">
        <f>Récolte!$F$4*E4</f>
        <v>16647</v>
      </c>
      <c r="F5" s="44">
        <f>Récolte!$F$4*F4</f>
        <v>19421.5</v>
      </c>
      <c r="G5" s="32"/>
    </row>
    <row r="6" spans="1:7" ht="16.75" thickBot="1" x14ac:dyDescent="0.55000000000000004">
      <c r="A6" s="45">
        <v>0.15</v>
      </c>
      <c r="B6" s="46">
        <f>$B$5*A6</f>
        <v>1248.5249999999999</v>
      </c>
      <c r="C6" s="47">
        <f>$C$5*A6</f>
        <v>1664.7</v>
      </c>
      <c r="D6" s="47">
        <f>$D$5*A6</f>
        <v>2080.875</v>
      </c>
      <c r="E6" s="47">
        <f>$E$5*A6</f>
        <v>2497.0499999999997</v>
      </c>
      <c r="F6" s="47">
        <f>A6*$F$5</f>
        <v>2913.2249999999999</v>
      </c>
      <c r="G6" s="32"/>
    </row>
    <row r="7" spans="1:7" ht="16.75" thickBot="1" x14ac:dyDescent="0.55000000000000004">
      <c r="A7" s="45">
        <v>0.2</v>
      </c>
      <c r="B7" s="46">
        <f>$B$5*A7</f>
        <v>1664.7</v>
      </c>
      <c r="C7" s="47">
        <f>$C$5*A7</f>
        <v>2219.6</v>
      </c>
      <c r="D7" s="47">
        <f>$D$5*A7</f>
        <v>2774.5</v>
      </c>
      <c r="E7" s="47">
        <f>$E$5*A7</f>
        <v>3329.4</v>
      </c>
      <c r="F7" s="47">
        <f>A7*$F$5</f>
        <v>3884.3</v>
      </c>
      <c r="G7" s="32"/>
    </row>
    <row r="8" spans="1:7" ht="16.75" thickBot="1" x14ac:dyDescent="0.55000000000000004">
      <c r="A8" s="45">
        <v>0.25</v>
      </c>
      <c r="B8" s="46">
        <f>$B$5*A8</f>
        <v>2080.875</v>
      </c>
      <c r="C8" s="47">
        <f>$C$5*A8</f>
        <v>2774.5</v>
      </c>
      <c r="D8" s="47">
        <f>$D$5*A8</f>
        <v>3468.125</v>
      </c>
      <c r="E8" s="47">
        <f>$E$5*A8</f>
        <v>4161.75</v>
      </c>
      <c r="F8" s="47">
        <f>A8*$F$5</f>
        <v>4855.375</v>
      </c>
      <c r="G8" s="32"/>
    </row>
    <row r="9" spans="1:7" ht="16.75" thickBot="1" x14ac:dyDescent="0.55000000000000004">
      <c r="A9" s="45">
        <v>0.3</v>
      </c>
      <c r="B9" s="46">
        <f>$B$5*A9</f>
        <v>2497.0499999999997</v>
      </c>
      <c r="C9" s="47">
        <f>$C$5*A9</f>
        <v>3329.4</v>
      </c>
      <c r="D9" s="47">
        <f>$D$5*A9</f>
        <v>4161.75</v>
      </c>
      <c r="E9" s="47">
        <f>$E$5*A9</f>
        <v>4994.0999999999995</v>
      </c>
      <c r="F9" s="47">
        <f>A9*$F$5</f>
        <v>5826.45</v>
      </c>
      <c r="G9" s="32"/>
    </row>
    <row r="10" spans="1:7" ht="16.75" thickBot="1" x14ac:dyDescent="0.55000000000000004">
      <c r="A10" s="45">
        <v>0.35</v>
      </c>
      <c r="B10" s="46">
        <f>$B$5*A10</f>
        <v>2913.2249999999999</v>
      </c>
      <c r="C10" s="47">
        <f>$C$5*A10</f>
        <v>3884.2999999999997</v>
      </c>
      <c r="D10" s="47">
        <f>$D$5*A10</f>
        <v>4855.375</v>
      </c>
      <c r="E10" s="47">
        <f>$E$5*A10</f>
        <v>5826.45</v>
      </c>
      <c r="F10" s="47">
        <f>A10*$F$5</f>
        <v>6797.5249999999996</v>
      </c>
      <c r="G10" s="32"/>
    </row>
    <row r="11" spans="1:7" ht="16.3" x14ac:dyDescent="0.5">
      <c r="A11" s="48"/>
      <c r="B11" s="49"/>
      <c r="C11" s="49"/>
      <c r="D11" s="49"/>
      <c r="E11" s="49"/>
      <c r="F11" s="49"/>
      <c r="G11" s="32"/>
    </row>
  </sheetData>
  <sheetProtection selectLockedCells="1"/>
  <phoneticPr fontId="2" type="noConversion"/>
  <pageMargins left="0.78740157499999996" right="0.78740157499999996" top="0.984251969" bottom="0.984251969"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aaca7cfefa3a00f57e9f32d290730bc9">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d5eb50a0df51c90da3c29e772ac3ef45"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461C3445-DCA9-4572-8490-623847E3FDBE}"/>
</file>

<file path=customXml/itemProps2.xml><?xml version="1.0" encoding="utf-8"?>
<ds:datastoreItem xmlns:ds="http://schemas.openxmlformats.org/officeDocument/2006/customXml" ds:itemID="{6FA2848A-ED89-40FB-9BC5-619AE4E73C90}"/>
</file>

<file path=customXml/itemProps3.xml><?xml version="1.0" encoding="utf-8"?>
<ds:datastoreItem xmlns:ds="http://schemas.openxmlformats.org/officeDocument/2006/customXml" ds:itemID="{E7321DCB-13DD-4781-AF5A-328528CDEE6F}"/>
</file>

<file path=customXml/itemProps4.xml><?xml version="1.0" encoding="utf-8"?>
<ds:datastoreItem xmlns:ds="http://schemas.openxmlformats.org/officeDocument/2006/customXml" ds:itemID="{6017E3CB-49A8-4B0C-91B3-C768A68FE653}"/>
</file>

<file path=docMetadata/LabelInfo.xml><?xml version="1.0" encoding="utf-8"?>
<clbl:labelList xmlns:clbl="http://schemas.microsoft.com/office/2020/mipLabelMetadata">
  <clbl:label id="{034a106e-6316-442c-ad35-738afd673d2b}" enabled="1" method="Standar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Note</vt:lpstr>
      <vt:lpstr>Récolte</vt:lpstr>
      <vt:lpstr>Prix-Rendement</vt:lpstr>
      <vt:lpstr>Récolte!Print_Area</vt:lpstr>
    </vt:vector>
  </TitlesOfParts>
  <Company>Government of Ontario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molenhuisjo</dc:creator>
  <cp:lastModifiedBy>Molenhuis, John (OMAFA)</cp:lastModifiedBy>
  <cp:lastPrinted>2012-08-10T13:55:26Z</cp:lastPrinted>
  <dcterms:created xsi:type="dcterms:W3CDTF">2012-07-09T13:41:49Z</dcterms:created>
  <dcterms:modified xsi:type="dcterms:W3CDTF">2024-11-25T21:03:58Z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0x01010043842F08D5C4194AB3AA6AD98986A4CA</vt:lpwstr>
  </property>
</Properties>
</file>